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activeTab="0"/>
  </bookViews>
  <sheets>
    <sheet name="Sheet1" sheetId="1" r:id="rId1"/>
  </sheets>
  <definedNames/>
  <calcPr fullCalcOnLoad="1"/>
</workbook>
</file>

<file path=xl/sharedStrings.xml><?xml version="1.0" encoding="utf-8"?>
<sst xmlns="http://schemas.openxmlformats.org/spreadsheetml/2006/main" count="3011" uniqueCount="2424">
  <si>
    <t>附件3</t>
  </si>
  <si>
    <t>2018年湖南省城镇棚户区改造项目调整后最终备案表</t>
  </si>
  <si>
    <t>单位：户、套、平方米、万元</t>
  </si>
  <si>
    <t>序号</t>
  </si>
  <si>
    <t>项目名称</t>
  </si>
  <si>
    <t>实施主体</t>
  </si>
  <si>
    <t>项目地点</t>
  </si>
  <si>
    <t>棚户区改造</t>
  </si>
  <si>
    <t>棚户区安置住房建设</t>
  </si>
  <si>
    <t>总投资</t>
  </si>
  <si>
    <t>总户数</t>
  </si>
  <si>
    <t>面积</t>
  </si>
  <si>
    <t>当年实施</t>
  </si>
  <si>
    <t>套数</t>
  </si>
  <si>
    <t>开工年份</t>
  </si>
  <si>
    <t>预计建成年份</t>
  </si>
  <si>
    <t>户数</t>
  </si>
  <si>
    <t>货币安置</t>
  </si>
  <si>
    <t>新建安置房</t>
  </si>
  <si>
    <t>改（扩、翻）建</t>
  </si>
  <si>
    <t>全省总计</t>
  </si>
  <si>
    <t xml:space="preserve"> </t>
  </si>
  <si>
    <t>长沙市小计</t>
  </si>
  <si>
    <t>市本级</t>
  </si>
  <si>
    <t>芙蓉区</t>
  </si>
  <si>
    <t>蔡锷中路两厢棚改项目</t>
  </si>
  <si>
    <t>长沙市芙蓉棚改投资有限责任公司</t>
  </si>
  <si>
    <t>东起建湘路，西至黄兴路、南临五一大道、北达中山路</t>
  </si>
  <si>
    <t>白果园化龙池地块棚改项目</t>
  </si>
  <si>
    <t>长沙市白果园街区建设开发有限责任公司</t>
  </si>
  <si>
    <t>东起蔡锷路、西至黄兴路、南临大古大道、北达苏家祥</t>
  </si>
  <si>
    <t>朝阳一村38号栋危房改造项目</t>
  </si>
  <si>
    <t>五里牌街道火车站社区朝阳一村38栋</t>
  </si>
  <si>
    <t>天心区</t>
  </si>
  <si>
    <t>碧湘街周边地块棚改项目（二期）</t>
  </si>
  <si>
    <t>天心棚改公司</t>
  </si>
  <si>
    <t>属坡子街街道，东起书院路、南接劳动路、西至湘江大道、北邻城南西路。</t>
  </si>
  <si>
    <t>太平街地块棚改项目（一期）</t>
  </si>
  <si>
    <t>属坡子街街道，东起三兴街、南接解放西路、西至卫国街、北邻五一路。</t>
  </si>
  <si>
    <t>西文庙坪周边地块棚改项目（A地块）</t>
  </si>
  <si>
    <t>属坡子街街道，东起步行街、南接城南西路、西至湘江大道、北邻人民西路</t>
  </si>
  <si>
    <t xml:space="preserve">劳动广场及周边零星地块棚改项目   </t>
  </si>
  <si>
    <t>属坡子街街道，东起白沙路、南接一师范、西至旭鸣里巷和福王墓、北邻劳动路。</t>
  </si>
  <si>
    <t>长熔电器厂棚改项目</t>
  </si>
  <si>
    <t>南湖公司</t>
  </si>
  <si>
    <t>属赤岭路街道，东至书院路、南至华丽家族、西、北至原无线电厂。</t>
  </si>
  <si>
    <t>天心一中周边地块棚改项目</t>
  </si>
  <si>
    <t>东、南临天心一中，西至公共通道，北邻火把山居民楼</t>
  </si>
  <si>
    <t>友谊路176号（中铁十二局）地块棚改项目</t>
  </si>
  <si>
    <t>属青园街道，东起为巢之恋住宅小区、南接为中铁十二局办公楼及华铁佳苑小区、西向及北向为天天向上家园住宅小区。</t>
  </si>
  <si>
    <t>新开管委会城中村改造项目</t>
  </si>
  <si>
    <t>天悦公司</t>
  </si>
  <si>
    <t>属新开铺街道，南二环以北、芙蓉南路以西、湘江大道以东、赤岭路以南。</t>
  </si>
  <si>
    <t>新天村城中村改造项目</t>
  </si>
  <si>
    <t>属新开铺街道，湘江大道以东、南二环以南，新韶西路以北、书香路以西。</t>
  </si>
  <si>
    <t>黑石村城中村改造项目（二期）</t>
  </si>
  <si>
    <t>东至新姚路，西依湘江景观带，北至志清路，南至炮兵学院。</t>
  </si>
  <si>
    <t>先锋村城中村改造项目</t>
  </si>
  <si>
    <t>东至省国税局，西至空十八师，北至三环路</t>
  </si>
  <si>
    <t>岳麓区</t>
  </si>
  <si>
    <t>白沙液街有机棚改项目（二期）</t>
  </si>
  <si>
    <t>长沙市岳麓棚改投资有限责任公司</t>
  </si>
  <si>
    <t>东起银盆南路、西至滨湖路、南与湖南武警总队医院和绿地湖湘中心接壤，北邻麓山实验学校</t>
  </si>
  <si>
    <t>岳麓山国家大学科技城麓山南路棚改项目</t>
  </si>
  <si>
    <t>长沙市岳麓新城保障房屋建设开发有限责任公司</t>
  </si>
  <si>
    <t>位于麓山南路二里半段及矿山路周边，西邻麓山南路，东边南边北边邻湖南师范大学用地</t>
  </si>
  <si>
    <t>望新片正圆项目</t>
  </si>
  <si>
    <t>长沙市麓山城市建设投资有限责任公司</t>
  </si>
  <si>
    <t>东起望新路，西至气象路，南临游园路，北抵街道路</t>
  </si>
  <si>
    <t>老咸嘉湖路两厢棚户区改造项目</t>
  </si>
  <si>
    <t>东邻麓山名园小区，西至高信向日葵与中央美郡交界处，北接老咸嘉湖路，南抵金钻润嘉华城</t>
  </si>
  <si>
    <t>开福区</t>
  </si>
  <si>
    <t>德雅路片区改造项目（毛巾厂地块一期）</t>
  </si>
  <si>
    <t>长沙市开福棚改投资有限责任公司</t>
  </si>
  <si>
    <t>毛巾厂地块四至范围为德雅路以东，规划中冲北路以南，湖南矿用橡胶公司以西，湖南丽臣实业有限责任公司以北。</t>
  </si>
  <si>
    <t>潮宗街街区地块棚改项目（一、二期）</t>
  </si>
  <si>
    <t>东起黄兴北路，西至湘江大道，南起潮宗街，北至营盘路。</t>
  </si>
  <si>
    <t>开福区金霞片区城中村改造项目</t>
  </si>
  <si>
    <t>长沙金霞经济开发区开发建设总公司等单位</t>
  </si>
  <si>
    <t>开福区金霞片区城中村改造包括高岭仓储、青竹湖会展中心配套项目、金霞海关保税物流项目、工农垸综合开发等项目</t>
  </si>
  <si>
    <r>
      <rPr>
        <sz val="9"/>
        <rFont val="宋体"/>
        <family val="0"/>
      </rPr>
      <t>陡岭路两厢地块棚改</t>
    </r>
    <r>
      <rPr>
        <sz val="9"/>
        <rFont val="宋体"/>
        <family val="0"/>
      </rPr>
      <t>项目（西片区）一期</t>
    </r>
  </si>
  <si>
    <t>长沙市大城北棚户区改造投资有限公司</t>
  </si>
  <si>
    <t>东至陡岭路，南至陡岭路1、3、5、7栋居民点，西至规划中的民生北路，西北至凯乐微谷</t>
  </si>
  <si>
    <t>晴佳巷片区棚改项目（一期）</t>
  </si>
  <si>
    <t>东至原长沙大学，南至晴佳巷，西至华盛新外滩，北至老八中</t>
  </si>
  <si>
    <t>开福区零星棚屋（危房）棚改项目（一期）</t>
  </si>
  <si>
    <t>长沙市开福棚改投资有限责任公司/长沙市大城北棚户区改造投资有限公司</t>
  </si>
  <si>
    <t>开福区行政区划范围内其他零星棚屋、城市危房(含吉祥巷片区、工农街片区、太平路片区、东风路汽电片区等地段危房）。</t>
  </si>
  <si>
    <t>开福区续建扫尾棚改项目</t>
  </si>
  <si>
    <t>长沙市开福棚改投资有限责任公司等</t>
  </si>
  <si>
    <t>开福区行政区划范围内零星棚改及续建项目(含德雅路丝茅冲一、二期、黄兴北路棚户区改造项目（S10-2-1号地块）等）。</t>
  </si>
  <si>
    <t>雨花区</t>
  </si>
  <si>
    <t>二十三冶、长仪片区棚改项目</t>
  </si>
  <si>
    <t>长沙市雨花棚改投资有限责任公司</t>
  </si>
  <si>
    <t>位于井湾子街道井巷社区，洞井路以东，圭塘路以西，木莲东路以南，井湾路以北</t>
  </si>
  <si>
    <t>梨子山长电宿舍及省苎麻棚改项目</t>
  </si>
  <si>
    <t>项目主要由四个地块组成，其中梨子山长电宿舍 区（地块一）及省苎麻研究中心（地块二）位于曙光中路以西，砂子塘以南，白沙家园（苎麻小区）以北，内贸行管办食品厂宿舍位于砂子塘小学以东，运动巷以西（地块三）。维一公司宿舍区（地块四）位于王家冲路以南、砂子塘街道办事处以东。</t>
  </si>
  <si>
    <t>天心煤建棚改项目</t>
  </si>
  <si>
    <t>西临芙蓉中路，南至新建巷，东临脑科医院宿舍区，北至中远公馆。</t>
  </si>
  <si>
    <t>雅塘片区棚改项目一期
（顺特变压器厂宿舍）</t>
  </si>
  <si>
    <t>位于茶园坡路以东，东二环以西，南二环已北，劳动路以南。</t>
  </si>
  <si>
    <t>华狮棚改项目二期</t>
  </si>
  <si>
    <t>长沙市轨道交通集团有限公司</t>
  </si>
  <si>
    <t xml:space="preserve">    东起韶山路，南至赤黄路和九芝堂制药厂，西达国防科技大学社科院，北邻市工人文化宫区域内地块</t>
  </si>
  <si>
    <t>东山地块
棚改项目</t>
  </si>
  <si>
    <t>长沙市武广新城开发建设有限责任公司</t>
  </si>
  <si>
    <t xml:space="preserve">    浏阳河以西，湘秀路以南，新花侯路以东，湘府东路以北</t>
  </si>
  <si>
    <t>雅塘片区棚改项目二期
（城中村）</t>
  </si>
  <si>
    <t>长沙市雨花城市建设投资集团有限公司</t>
  </si>
  <si>
    <t>韶山路以东、劳动东路以南、万家丽路以西、车站南路（韶山路-劳动东路）、二环线及雅塘冲路南北两厢范围内。</t>
  </si>
  <si>
    <t>雅塘片区棚改安置房</t>
  </si>
  <si>
    <t>雅塘片区棚改项目一期（雅塘村小学宿舍）</t>
  </si>
  <si>
    <t>雨花亭街道，雅塘村小学东北角。</t>
  </si>
  <si>
    <t>雅塘片区棚改项目一期（华云机器厂宿舍）</t>
  </si>
  <si>
    <t>雨花亭街道，雅塘路以东、南二环以南、自然岭路以北。</t>
  </si>
  <si>
    <t>高新区</t>
  </si>
  <si>
    <t>长沙高新区雷锋片区城中村改造项目</t>
  </si>
  <si>
    <t>长沙麓谷建设发展有限公司</t>
  </si>
  <si>
    <t>雷高路以西，红枫路以北，黄桥大道以东，长兴路以南</t>
  </si>
  <si>
    <t>和泰家园二期</t>
  </si>
  <si>
    <t>明湖路以西、长兴路以北</t>
  </si>
  <si>
    <t>望城区</t>
  </si>
  <si>
    <t>洪家洲棚户区改造</t>
  </si>
  <si>
    <t>棚改投</t>
  </si>
  <si>
    <t>东至湘江，西至湘江，南至湘江，北至湘江</t>
  </si>
  <si>
    <t>铜官窑遗址公园棚户区改造</t>
  </si>
  <si>
    <t>文旅投</t>
  </si>
  <si>
    <t>东至谭家坡遗址向北200m，西至湘江河堤，南至彩陶路，北至博物馆</t>
  </si>
  <si>
    <t>望城经济技术开发区乌山-黄金园片区棚户区改造项目</t>
  </si>
  <si>
    <t>望城经济技术开发区管理委员会</t>
  </si>
  <si>
    <t>东至望城大道，西至黄桥大道，南至普瑞大道，北至石长铁路</t>
  </si>
  <si>
    <t>靖港镇棚户区改造</t>
  </si>
  <si>
    <t>东至069县道，西至保粮前街，南至429乡道，北至沩水大堤</t>
  </si>
  <si>
    <t>望城经济技术开发区黄金园片区棚户区改造项目</t>
  </si>
  <si>
    <t>东至三环线，西至雷高路，南至沿河路，北至普瑞大道</t>
  </si>
  <si>
    <t>县小级</t>
  </si>
  <si>
    <t>长沙县</t>
  </si>
  <si>
    <t>长沙县旧城棚户区改造项目           （二期）</t>
  </si>
  <si>
    <t>长沙县星沙街道办事处</t>
  </si>
  <si>
    <t>星沙3-6区西至板仓路，南至金茂路，东至星沙大道，北至凉塘路</t>
  </si>
  <si>
    <t>田汉大道沿线棚改项目</t>
  </si>
  <si>
    <t>长沙县果园镇人民政府</t>
  </si>
  <si>
    <t>东至东八线，西至果园大道</t>
  </si>
  <si>
    <t>麻林老街棚户区改造</t>
  </si>
  <si>
    <t>路口镇人民政府</t>
  </si>
  <si>
    <t>麻林老街（东至麻林桥，西至金盆河）</t>
  </si>
  <si>
    <t>福临镇棚户区改造工程(第三期）</t>
  </si>
  <si>
    <t>长沙县福临镇人民政府</t>
  </si>
  <si>
    <t>东至孙家桥集镇、太阳桥集镇、双胜桥改造、西至长乐港集镇等</t>
  </si>
  <si>
    <t>长沙县黄兴片区和湘龙片区（城中村）棚改项目</t>
  </si>
  <si>
    <t>长沙县地产投资开发有限公司</t>
  </si>
  <si>
    <t>长沙县黄兴镇打卦岭村、蓝田新村和湘龙石子社区</t>
  </si>
  <si>
    <t>浏阳市</t>
  </si>
  <si>
    <t>西正片区棚改</t>
  </si>
  <si>
    <t>浏阳城建集团</t>
  </si>
  <si>
    <t>淮川办事处城西社区境内，西至金沙路，东至嗣同路，南至才场路，北至醴浏大厦</t>
  </si>
  <si>
    <t>水佳片区棚改（一期）</t>
  </si>
  <si>
    <t>关口水佳片区境内，复兴路东侧，白沙路以南，浏阳河中路的西面和北面</t>
  </si>
  <si>
    <t>道吾片区棚改（二期）</t>
  </si>
  <si>
    <t>集里办事处境内,西北环线的东面和南面，石霜路、燎原路以西，白沙路、龚家桥路以北</t>
  </si>
  <si>
    <t>老汽车东站片区棚改项目（一期）</t>
  </si>
  <si>
    <t>浏阳市车站路老汽车东站宿舍</t>
  </si>
  <si>
    <t>老汽车东站片区棚改项目（二期）</t>
  </si>
  <si>
    <t>浏阳市城市建设集团有限公司</t>
  </si>
  <si>
    <t>淮川街道车站路老汽车东站</t>
  </si>
  <si>
    <t>大瑶镇南川河片区棚户区改造</t>
  </si>
  <si>
    <t>大瑶镇政府</t>
  </si>
  <si>
    <t>北至瑶文路，南至砂子潭大桥道路，东至沿河路，西至天和大道</t>
  </si>
  <si>
    <t>浦梓港片区棚改    （二期）</t>
  </si>
  <si>
    <t>荷花街道南市社区境内，金沙路以西，浦梓港河沿线及周边片区</t>
  </si>
  <si>
    <t>长兴片区棚改项目   （三期）</t>
  </si>
  <si>
    <t>浏阳市水利建设投资有限公司</t>
  </si>
  <si>
    <t>关口街道长兴湖片区</t>
  </si>
  <si>
    <t>浏阳经开区南园片棚户区改造项目</t>
  </si>
  <si>
    <t>浏阳经开区</t>
  </si>
  <si>
    <t>岳汝高速以东319国道以南健康大道以西金阳大道以北</t>
  </si>
  <si>
    <t>浏阳经开区南园片安置房</t>
  </si>
  <si>
    <t>浏阳经开区北园片棚户区改造项目</t>
  </si>
  <si>
    <t>园西路以东开元大道以南捞刀河以西丰盛路以北</t>
  </si>
  <si>
    <t>浏阳经开区北园片安置房</t>
  </si>
  <si>
    <t>浏阳经开区克里片棚户区改造项目</t>
  </si>
  <si>
    <t>洞阳路以东北盛大道以南319国道以北健民路以西</t>
  </si>
  <si>
    <t>浏阳经开区克里片安置房</t>
  </si>
  <si>
    <t>浏阳经开区中心片棚户区改造项目</t>
  </si>
  <si>
    <t>岳汝高速以东长郡路以南健康大道以西康平路以北</t>
  </si>
  <si>
    <t>浏阳经开区中心片安置房</t>
  </si>
  <si>
    <t>官桥镇集镇片区棚户区改造项目</t>
  </si>
  <si>
    <t>官桥镇政府</t>
  </si>
  <si>
    <t>东至官桥镇加油站，西至九龙村村部，南至鹤源广场，北至官桥镇国土所。</t>
  </si>
  <si>
    <t>张坊镇集镇片区棚户区改造项目</t>
  </si>
  <si>
    <t>张坊镇政府</t>
  </si>
  <si>
    <t>东至仙姑路，西至张坊中学，南至白果路，北至李白路。</t>
  </si>
  <si>
    <t>达浒镇河西片区棚户改造项目</t>
  </si>
  <si>
    <t>达浒镇政府</t>
  </si>
  <si>
    <t>东至达浒社区金溪组，南至大溪河，西至达浒大桥，北至达浒社区下坪</t>
  </si>
  <si>
    <t>宁乡市</t>
  </si>
  <si>
    <t>经开区城中村改造项目</t>
  </si>
  <si>
    <t>经开区</t>
  </si>
  <si>
    <t>经开区控规范围内</t>
  </si>
  <si>
    <t>高新区城中村改造</t>
  </si>
  <si>
    <t>宁乡高新区控规范围</t>
  </si>
  <si>
    <t>新城棚改</t>
  </si>
  <si>
    <t>城投</t>
  </si>
  <si>
    <t>玉潭、城郊街道、菁华铺乡</t>
  </si>
  <si>
    <t>东城棚改</t>
  </si>
  <si>
    <t>历经铺街道净土庵、新宝塔、金洲大道旁</t>
  </si>
  <si>
    <t>城南棚改三期</t>
  </si>
  <si>
    <t>宁乡城投集团</t>
  </si>
  <si>
    <t>白马桥街道、回龙铺镇</t>
  </si>
  <si>
    <t>老城区棚户区改造</t>
  </si>
  <si>
    <t>国资公司</t>
  </si>
  <si>
    <t>东至沿河路、南至东一街、西、北至一环路</t>
  </si>
  <si>
    <t>老城区中央大街城中村改造项目</t>
  </si>
  <si>
    <t>玉潭街道东至一环路、西至玉潭路、南至沩水、北至花明路</t>
  </si>
  <si>
    <t>株洲市小计</t>
  </si>
  <si>
    <t>市本级及辖区</t>
  </si>
  <si>
    <t>天元区</t>
  </si>
  <si>
    <t>农科、月塘社区城中村</t>
  </si>
  <si>
    <t>天元区政府（高科集团）</t>
  </si>
  <si>
    <t>南至株洲大道、北至仙月环路、西至万富路、东至大石桥环路</t>
  </si>
  <si>
    <t>月塘社区城中村</t>
  </si>
  <si>
    <t>栗雨办事处</t>
  </si>
  <si>
    <t>农科、万丰社区城中村</t>
  </si>
  <si>
    <t>南至仙月环路、北至新马北路、西至新马大道、东至新马东路</t>
  </si>
  <si>
    <t>万丰社区城中村</t>
  </si>
  <si>
    <t>南至万业路、西至新东路、东至新马西路、北至新马大道</t>
  </si>
  <si>
    <t>新马社区城中村</t>
  </si>
  <si>
    <t>南至万业路、北至新马大道、东仙月环路、西至新马北路</t>
  </si>
  <si>
    <t>仙岭、金龙社区城中村</t>
  </si>
  <si>
    <t>马家河办事处</t>
  </si>
  <si>
    <t>凿石、徐家冲城中村</t>
  </si>
  <si>
    <t>天元区政府（天易集团）</t>
  </si>
  <si>
    <t>南至衡山路、北至泰山路、西至神农大道</t>
  </si>
  <si>
    <t>南塘城中村</t>
  </si>
  <si>
    <t>东至昆仑山路、西至株雷路</t>
  </si>
  <si>
    <t>自主创业园三期城中村</t>
  </si>
  <si>
    <t>南至创业大道、西至武广高铁、东至湘江大道</t>
  </si>
  <si>
    <t>金龙建材工业园城中村</t>
  </si>
  <si>
    <t>天元区政府（区村镇建设开发有限公司）</t>
  </si>
  <si>
    <t>天元区马家河街道办金龙社区</t>
  </si>
  <si>
    <t>安泰三期地块城中村</t>
  </si>
  <si>
    <t>天元区栗办王家坪、南塘社区</t>
  </si>
  <si>
    <t>响浅路城中村</t>
  </si>
  <si>
    <t>市城发集团（武广公司）</t>
  </si>
  <si>
    <t>天元区群丰镇栗雨办事处</t>
  </si>
  <si>
    <t>滨江一村棚改项目</t>
  </si>
  <si>
    <t>天元区政府（区物业管理处）</t>
  </si>
  <si>
    <t>株洲市滨江一村</t>
  </si>
  <si>
    <t>花园一村棚改项目</t>
  </si>
  <si>
    <t>株洲市花园一村</t>
  </si>
  <si>
    <t>芦淞区</t>
  </si>
  <si>
    <t>妇幼-蔬菜公司棚户区（续）</t>
  </si>
  <si>
    <t>市湘江集团（市水利投公司）</t>
  </si>
  <si>
    <t>北至株洲大桥，南至车站路，东至沿江路，西至规划道路</t>
  </si>
  <si>
    <t>株曲路片区棚户区</t>
  </si>
  <si>
    <t>东至湘江、西至株曲路口、南至规划道路、北至规划道路</t>
  </si>
  <si>
    <t>罗塘村城中村二期</t>
  </si>
  <si>
    <t>芦淞区政府（新芦淞集团）</t>
  </si>
  <si>
    <t>董家塅街道罗塘村</t>
  </si>
  <si>
    <t>百井村城中村</t>
  </si>
  <si>
    <t>董家塅街道百井村</t>
  </si>
  <si>
    <t>道田村城中村 （ 二期）</t>
  </si>
  <si>
    <t>董家塅街道道田村</t>
  </si>
  <si>
    <t>天池城中村二期</t>
  </si>
  <si>
    <t>市城发集团（凤溪公司）</t>
  </si>
  <si>
    <t>西至江湾路、北至天池路、东至南环线、南至盛世路</t>
  </si>
  <si>
    <t>燎原城中村（续）</t>
  </si>
  <si>
    <t>西至临港路、天池路以北、湿地东路以东、盛世路以南地块</t>
  </si>
  <si>
    <t xml:space="preserve">风光带城中村 （二期） </t>
  </si>
  <si>
    <t>西至临港路、北至天池路、东至南环线、南至盛世路</t>
  </si>
  <si>
    <t>芭蕉城中村</t>
  </si>
  <si>
    <t>芦淞区政府（区棚改公司）</t>
  </si>
  <si>
    <t>东至白关镇、南至五里墩、西至红旗立交、北至芭蕉山脉</t>
  </si>
  <si>
    <t>董家塅宿舍棚户区(地块一)</t>
  </si>
  <si>
    <t>芦淞区政府(区棚改公司)</t>
  </si>
  <si>
    <t>董家塅</t>
  </si>
  <si>
    <t>莲花地块棚户区</t>
  </si>
  <si>
    <t>迎新村棚户区</t>
  </si>
  <si>
    <t>一汽运小区棚改项目二期</t>
  </si>
  <si>
    <t>芦淞区政府</t>
  </si>
  <si>
    <t>贺家土街道</t>
  </si>
  <si>
    <t>建宁巷小区棚改项目</t>
  </si>
  <si>
    <t>建宁街道</t>
  </si>
  <si>
    <t>南苑小区改棚改项目</t>
  </si>
  <si>
    <t>董家塅试验路3号</t>
  </si>
  <si>
    <t>湘安公司棚改项目（一期）</t>
  </si>
  <si>
    <t>建设街道</t>
  </si>
  <si>
    <t>荷塘区</t>
  </si>
  <si>
    <t>金山新城金塘荷叶城中村</t>
  </si>
  <si>
    <t>荷塘区政府（金城集团）</t>
  </si>
  <si>
    <t>荷塘区明照办事处</t>
  </si>
  <si>
    <t>金城城中村·星星村城中村（一）续</t>
  </si>
  <si>
    <t>荷塘区明照办事处星星村罗家湾组</t>
  </si>
  <si>
    <t>湘华机械厂棚户区</t>
  </si>
  <si>
    <t>东至向阳路、西至新华路、南至流芳园、北至湘华机械厂家属区</t>
  </si>
  <si>
    <t>机电公司棚户区</t>
  </si>
  <si>
    <t>荷塘区政府（金科公司）</t>
  </si>
  <si>
    <t>东至华润万家、西至育才路、南至原市技术监督局、北至新华路</t>
  </si>
  <si>
    <t>戴家岭城中村</t>
  </si>
  <si>
    <t>东临戴家岭村、西临戴家岭村农田、南临北环线以西两侧、北临中央直属粮库</t>
  </si>
  <si>
    <t>煤机厂棚户区</t>
  </si>
  <si>
    <t>东临戴家岭村、西临新华路以东、南临金山工业园的金山路、北临中石化加油站</t>
  </si>
  <si>
    <t>红旗广场西南片区二期</t>
  </si>
  <si>
    <t>市湘江集团</t>
  </si>
  <si>
    <t>东至红旗南路、西至新规划道路、南至湘运小区、北至新华东环路</t>
  </si>
  <si>
    <t>红旗立交以北城中村</t>
  </si>
  <si>
    <t>市地产集团</t>
  </si>
  <si>
    <t>东至荷塘公园、西至荷塘公园小学、南至莲易高速、北至金山办事处</t>
  </si>
  <si>
    <t>原前进百货小区棚改项目</t>
  </si>
  <si>
    <t>荷塘区政府（区城建局）</t>
  </si>
  <si>
    <t>荷塘区药检路</t>
  </si>
  <si>
    <t>中兴小区棚改项目</t>
  </si>
  <si>
    <t>荷塘区芙蓉社区</t>
  </si>
  <si>
    <t>机齿小区棚改项目</t>
  </si>
  <si>
    <t>荷塘区芙蓉冲四村五公司小区棚改项目</t>
  </si>
  <si>
    <t>荷塘区向阳社区</t>
  </si>
  <si>
    <t>原无线电七厂生活区棚改项目</t>
  </si>
  <si>
    <t>荷塘区袁家湾社区</t>
  </si>
  <si>
    <t>金回小区棚改项目</t>
  </si>
  <si>
    <t>荷塘区流芳社区</t>
  </si>
  <si>
    <t>天宝小区棚改项目</t>
  </si>
  <si>
    <t>荷塘区金荷社区</t>
  </si>
  <si>
    <t>荷塘区大坪路7号小区棚改项目</t>
  </si>
  <si>
    <t>区荷叶塘社区</t>
  </si>
  <si>
    <t>株洲市煤气配件总厂棚改项目</t>
  </si>
  <si>
    <t>余家冲社区</t>
  </si>
  <si>
    <t>石峰区</t>
  </si>
  <si>
    <t>海利化工生活区
棚户区</t>
  </si>
  <si>
    <t>南至海利化工厂区，北至海利化工厂区，西至沿江北路，东至海利化工厂区</t>
  </si>
  <si>
    <t>株玻生活区棚户区</t>
  </si>
  <si>
    <t>株洲光明玻璃生活区</t>
  </si>
  <si>
    <t>港务总公司生活区棚户区</t>
  </si>
  <si>
    <t>港务总公司内</t>
  </si>
  <si>
    <t>丁山棚户区（二）</t>
  </si>
  <si>
    <t>清水塘公司</t>
  </si>
  <si>
    <t>东至丁山路，西至湘氮路，
南至株化路，北至建设北路</t>
  </si>
  <si>
    <t>煤气公司棚户区</t>
  </si>
  <si>
    <t>东至清雨路，北至清水路，南至株化路</t>
  </si>
  <si>
    <t>株洲铁路物流城中村</t>
  </si>
  <si>
    <t>株洲市国投保税物流经营有限公司</t>
  </si>
  <si>
    <t>铜塘湾街道办事处清竹社区
响石岭街道办事处云峰阁社区</t>
  </si>
  <si>
    <t>时代雅园
三期城中村</t>
  </si>
  <si>
    <t>石峰区政府（循环集团）</t>
  </si>
  <si>
    <t>西临田林路，东至藏龙路、南至株所支路</t>
  </si>
  <si>
    <t>东门棚户区</t>
  </si>
  <si>
    <t>东至田心支路、西至田东路、南至响田东路</t>
  </si>
  <si>
    <t>响石西北角
棚户区</t>
  </si>
  <si>
    <t>东至响田东路、西至铜藕路、南至建设北路</t>
  </si>
  <si>
    <t>北星棚户区</t>
  </si>
  <si>
    <t>东至十六中学、西至天桥街、南至北星小学</t>
  </si>
  <si>
    <t>雪峰岭城中村</t>
  </si>
  <si>
    <t>南至时代大道、西至田心大道</t>
  </si>
  <si>
    <t>大坝街二汽运棚户区</t>
  </si>
  <si>
    <t>大坝街</t>
  </si>
  <si>
    <t>清水塘棚改三期（续）</t>
  </si>
  <si>
    <t>清水塘公司
循环集团</t>
  </si>
  <si>
    <t>铜塘湾街道办事处等</t>
  </si>
  <si>
    <t>泉塘湾城中村</t>
  </si>
  <si>
    <t>市城发集团
石峰区政府</t>
  </si>
  <si>
    <t>西至泉塘湾社区、北至时代大道、南至中车大道</t>
  </si>
  <si>
    <t>铁东北城中村</t>
  </si>
  <si>
    <t>市城发集团（建设开发公司）</t>
  </si>
  <si>
    <t>北起响田路、南至规划26路</t>
  </si>
  <si>
    <t>柴油机生活区棚改项目</t>
  </si>
  <si>
    <t>石峰区政府</t>
  </si>
  <si>
    <t>杉二村</t>
  </si>
  <si>
    <t>八层楼生活区棚改项目</t>
  </si>
  <si>
    <t>建设北路74号</t>
  </si>
  <si>
    <t>塑料二厂生活区棚改项目</t>
  </si>
  <si>
    <r>
      <rPr>
        <sz val="9"/>
        <rFont val="宋体"/>
        <family val="0"/>
      </rPr>
      <t>建设北路</t>
    </r>
    <r>
      <rPr>
        <sz val="9"/>
        <rFont val="??_GB2312"/>
        <family val="0"/>
      </rPr>
      <t>55</t>
    </r>
    <r>
      <rPr>
        <sz val="9"/>
        <rFont val="宋体"/>
        <family val="0"/>
      </rPr>
      <t>号</t>
    </r>
  </si>
  <si>
    <t>三箭公司生活区棚改项目</t>
  </si>
  <si>
    <t>天桥街40号</t>
  </si>
  <si>
    <t>煤店生活区棚改项目</t>
  </si>
  <si>
    <t>天桥街104号</t>
  </si>
  <si>
    <t>湘天桥副食生活区棚改项目</t>
  </si>
  <si>
    <t>株冶三区后</t>
  </si>
  <si>
    <t>湘天桥小区棚改项目</t>
  </si>
  <si>
    <t>湘天桥路</t>
  </si>
  <si>
    <t>云杉粮店宿舍棚改项目</t>
  </si>
  <si>
    <t>泉塘湾社区</t>
  </si>
  <si>
    <t>五公司新建村棚改项目</t>
  </si>
  <si>
    <t>响石岭街道办事处</t>
  </si>
  <si>
    <t>云龙示范区</t>
  </si>
  <si>
    <t>响塘城中村</t>
  </si>
  <si>
    <t>市云发集团</t>
  </si>
  <si>
    <t>北至玉龙路，南至龙溪路，东至升龙大道</t>
  </si>
  <si>
    <t>莲花城中村（一）</t>
  </si>
  <si>
    <t>北至云天路，南至云龙大道，东至华强路，西至盘龙路</t>
  </si>
  <si>
    <t>白石港延伸段片区城中村</t>
  </si>
  <si>
    <t>红旗路以东，云龙大道以西，规划道路以南，规划道路以北</t>
  </si>
  <si>
    <t>莲花片区城中村</t>
  </si>
  <si>
    <t>龙母河生态新城开发有限公司</t>
  </si>
  <si>
    <t>北至云天大道，南至云海大道，西至云龙大道，东至樱花长堤</t>
  </si>
  <si>
    <t>国投轨道科技城城中村（兴隆工业地块）</t>
  </si>
  <si>
    <t>国投轨道公司</t>
  </si>
  <si>
    <t>新桥路以南、云湖街以北、卧龙路以东、兴隆路以西</t>
  </si>
  <si>
    <t>国投轨道科技城城中村(卧龙路）</t>
  </si>
  <si>
    <t>东至卧龙路，西至长龙路，南至新桥路，北至沪昆高速</t>
  </si>
  <si>
    <t>崇德路周边城中村</t>
  </si>
  <si>
    <t>市教投集团</t>
  </si>
  <si>
    <t>学林路南侧，规划六路北侧，升龙路西侧，龙母河东侧</t>
  </si>
  <si>
    <t>文化旅游产业园周边城中村</t>
  </si>
  <si>
    <t>经开区管委会（云龙城乡建设有限公司）</t>
  </si>
  <si>
    <t>云龙区五星社区、云峰湖社区</t>
  </si>
  <si>
    <t>县市小计</t>
  </si>
  <si>
    <t>炎陵县</t>
  </si>
  <si>
    <t>炎陵县东片区城市棚户区二期</t>
  </si>
  <si>
    <t>炎陵县人民政府</t>
  </si>
  <si>
    <t>东至中小企业创业园、西至九龙工业园、南至神农大道延伸段、北至县委党校</t>
  </si>
  <si>
    <t>炎陵县东片区棚改项目</t>
  </si>
  <si>
    <t>炎陵县东片区</t>
  </si>
  <si>
    <t>炎陵县东片区棚改项目二期</t>
  </si>
  <si>
    <t>茶陵县</t>
  </si>
  <si>
    <t>油渣垅棚户区</t>
  </si>
  <si>
    <t>茶陵县棚户区改造投资有限公司</t>
  </si>
  <si>
    <t>东至嘉垅湾、西至文江路南至东阳街、北至朝阳街</t>
  </si>
  <si>
    <t>建设路棚户区</t>
  </si>
  <si>
    <t>东至桥头路、西至紫薇路南至茶陵一中、北至交通街</t>
  </si>
  <si>
    <t>前农村城中村</t>
  </si>
  <si>
    <t>东至州衙路口、西至规划州衙路沿线、南至护城河、北至泉南连接线</t>
  </si>
  <si>
    <t>公园路棚户区</t>
  </si>
  <si>
    <t>东至公园路、西至烈士陵园南至总工会、北至交通街</t>
  </si>
  <si>
    <t>工农新村棚户区</t>
  </si>
  <si>
    <t>东至州衙路、西至规划新路南至县委会、北至滨河路</t>
  </si>
  <si>
    <t>茶陵县人民医院棚户区</t>
  </si>
  <si>
    <t>卫计局</t>
  </si>
  <si>
    <t>东至锦阳路、西至卫计局、南至交通街、北至环城北路</t>
  </si>
  <si>
    <t>高陇镇棚户区</t>
  </si>
  <si>
    <t>高陇镇政府</t>
  </si>
  <si>
    <t>东至高垅政府、西至光明村、南至供销社、北至工商</t>
  </si>
  <si>
    <t>腰潞镇棚户区</t>
  </si>
  <si>
    <t>腰潞镇政府</t>
  </si>
  <si>
    <t>东至芫下村、西至B50县道、南至马甲村、北至邮政所</t>
  </si>
  <si>
    <t>虎踞镇棚户区</t>
  </si>
  <si>
    <t>虎踞镇政府</t>
  </si>
  <si>
    <t>东至低车村、西至河东村、南至金山村、北至石珠</t>
  </si>
  <si>
    <t>高垅棚改项目</t>
  </si>
  <si>
    <t>高垅镇政府</t>
  </si>
  <si>
    <t>高垅镇</t>
  </si>
  <si>
    <t>腊园街供销社棚改项目</t>
  </si>
  <si>
    <t>茶陵县供销联社</t>
  </si>
  <si>
    <t>云阳街道</t>
  </si>
  <si>
    <t>攸县</t>
  </si>
  <si>
    <t>老城区棚户区二期</t>
  </si>
  <si>
    <t>联星街道办事处</t>
  </si>
  <si>
    <t>东至平汝高速；西至内环路；南至洣水河；北至115乡道</t>
  </si>
  <si>
    <t>江桥棚户区</t>
  </si>
  <si>
    <t>江桥街道办事处</t>
  </si>
  <si>
    <t>东至交通路小学、西至健坤学校、南至化机路、北至草席厂</t>
  </si>
  <si>
    <t>谭桥洣水南岸风光带城中村</t>
  </si>
  <si>
    <t>谭桥街道办事处</t>
  </si>
  <si>
    <t>东至谭桥张家园、西至洣水河、南至洣水二桥、北至洣水一桥</t>
  </si>
  <si>
    <t>工业园城中村</t>
  </si>
  <si>
    <t>工业园管委会</t>
  </si>
  <si>
    <t>东至指南冲、西至兴业路、南至王家巷、北至大坪塘</t>
  </si>
  <si>
    <t>春联城中村</t>
  </si>
  <si>
    <t>春联街道办事处</t>
  </si>
  <si>
    <t>东至X501县道、西至攸水渡大屋、南至槽门下、北至陈家场</t>
  </si>
  <si>
    <t>桃水城中村项目</t>
  </si>
  <si>
    <t>桃水镇政府</t>
  </si>
  <si>
    <t>东至104乡道、西至桃水完小、南至龙家洲、北至桃水江</t>
  </si>
  <si>
    <t>皇图岭城中村</t>
  </si>
  <si>
    <t>皇图岭镇政府</t>
  </si>
  <si>
    <t>东至石禾塘、西至丹陵大道、南至岭下、北至车上</t>
  </si>
  <si>
    <t>宁家坪城中村</t>
  </si>
  <si>
    <t>宁家坪镇政府</t>
  </si>
  <si>
    <t>东至管家冲、西至田心村、南至虎形冲、北至田安村</t>
  </si>
  <si>
    <t>新市城中村</t>
  </si>
  <si>
    <t>新市镇政府</t>
  </si>
  <si>
    <t>东至新市镇复合肥厂、西至醴茶铁路、南至新市完小、北至106乡道</t>
  </si>
  <si>
    <t>渌田城中村</t>
  </si>
  <si>
    <t>渌田镇政府</t>
  </si>
  <si>
    <t>东至存联村、西至北子冲、南至吉衡铁路、北至车站一路</t>
  </si>
  <si>
    <t>石羊塘城中村</t>
  </si>
  <si>
    <t>石羊塘镇政府</t>
  </si>
  <si>
    <t>东至XB046县道、西至浊江、南至吉李家场、北至九屋厂</t>
  </si>
  <si>
    <t>网岭循环经济园城中村</t>
  </si>
  <si>
    <t>网岭镇政府</t>
  </si>
  <si>
    <t>东至106国道、西至网岭大道、南至大唐华银电厂、北至华银路</t>
  </si>
  <si>
    <t>黄丰桥棚户区</t>
  </si>
  <si>
    <t>黄丰桥镇政府</t>
  </si>
  <si>
    <t>东至兴业街、西至县道S315、南至茶亭树下、北至黄丰桥中学</t>
  </si>
  <si>
    <t>酒埠江棚改项目</t>
  </si>
  <si>
    <t>酒埠江镇政府</t>
  </si>
  <si>
    <t>东至酒仙湖、西至酒埠江政府、南至同心湖、北至老家窝</t>
  </si>
  <si>
    <t>攸县人民医院职工宿舍棚改项目</t>
  </si>
  <si>
    <t>攸县人民医院</t>
  </si>
  <si>
    <t>东至交通北路、西至长鸿路、南至人民医院医技楼、北至长鸿学校</t>
  </si>
  <si>
    <t>阿胶厂棚改项目</t>
  </si>
  <si>
    <t>攸县房产管理局</t>
  </si>
  <si>
    <t>东至百花路、西至交通北路、南至永佳路、北至永佳社区</t>
  </si>
  <si>
    <t>攸县春联街山背社区棚改项目</t>
  </si>
  <si>
    <t>东至下塘冲、西至春联村、南至陈家场、北至彭家场</t>
  </si>
  <si>
    <t>攸县老城区联星棚改项目</t>
  </si>
  <si>
    <t>东至力升景江城、西至京广线、南至湘东彩瓦厂、北至西阁路</t>
  </si>
  <si>
    <t>新市粮站棚改项目</t>
  </si>
  <si>
    <t>东至新市村、西至106国道、南至新市粮站仓库、北至新市政府</t>
  </si>
  <si>
    <t>攸县皇图岭棚改项目</t>
  </si>
  <si>
    <t>东至丹陵大道、西至醴茶铁路、南至老收费站、北至攸县第二中学</t>
  </si>
  <si>
    <t>醴陵市</t>
  </si>
  <si>
    <t>醴陵市渌江新城棚户区(城中村）项目一期</t>
  </si>
  <si>
    <t>醴陵市渌江投资控股集团有限公司</t>
  </si>
  <si>
    <t>东至佛子岭路、西至彰仙岭路、南至长庆路   醴陵大道、北至澄潭江路</t>
  </si>
  <si>
    <t>醴陵白兔潭城中村项目（二期）</t>
  </si>
  <si>
    <t>醴陵市白兔潭人民政府</t>
  </si>
  <si>
    <t>北至龙吟路与星湖路交汇处、南至金牛路、西至茅坪路、东至金牛路</t>
  </si>
  <si>
    <t>醴陵寨子岭棚户区项目（一期）</t>
  </si>
  <si>
    <t>东至李畋中路、西至向阳路、南至国桥路、北至寨子岭路</t>
  </si>
  <si>
    <t>醴陵楚东桥棚户区项目（一期）</t>
  </si>
  <si>
    <t>东至浙赣铁路货站、西至石油公司油库、南 至县阳北路、北至滨江北路</t>
  </si>
  <si>
    <t>醴陵湖电棚户区项目（二期）</t>
  </si>
  <si>
    <t>湖南电力电瓷电器有限公司</t>
  </si>
  <si>
    <t>北至醴陵货运站</t>
  </si>
  <si>
    <t>渌电嘉园</t>
  </si>
  <si>
    <t>醴陵陶瓷谷城中村项目（一期）</t>
  </si>
  <si>
    <t>醴陵市高新技术产业发展集团有限公司</t>
  </si>
  <si>
    <t>东至景德镇路、西至茶东路、南至寨子岭路、北至320国路</t>
  </si>
  <si>
    <t>东富城中村（一期）项目</t>
  </si>
  <si>
    <t>醴陵市滨城开发建设有限公司</t>
  </si>
  <si>
    <t>东至旗滨路、西至龙源大道、南至朝阳路  、北至东富大道</t>
  </si>
  <si>
    <t>株洲县</t>
  </si>
  <si>
    <t>株洲县伏波社区棚改项目</t>
  </si>
  <si>
    <t>县渌湘城市棚户区改造开发有限公司</t>
  </si>
  <si>
    <t>株洲县伏波社区生活小区</t>
  </si>
  <si>
    <t>株洲县津口西路棚改项目</t>
  </si>
  <si>
    <t>株洲县津口西路、南江南路交汇处</t>
  </si>
  <si>
    <t>株洲县文化路棚改项目</t>
  </si>
  <si>
    <t>株洲县文化路生活小区</t>
  </si>
  <si>
    <t>株洲县老公路局宿舍片区棚户区</t>
  </si>
  <si>
    <t>东至梅苑路、南至津口东路、西至黎韶路、北至漉浦大道</t>
  </si>
  <si>
    <t>伏波片区棚户区项目</t>
  </si>
  <si>
    <t>东至渌水二桥、南北以渌滨中路为纵贯线600米、西至湘滨南路</t>
  </si>
  <si>
    <t>株洲县南岸片区（二期）城中村棚户区</t>
  </si>
  <si>
    <t>南至10号道路、北至滨水北路、西至南州大道、东至23号路</t>
  </si>
  <si>
    <t>株洲县渌湘大道西部片区（一期）城中村</t>
  </si>
  <si>
    <t>株洲渌口经济开发区产业发展有限公司</t>
  </si>
  <si>
    <t>东至南州新区渌湘大道、西至南州新区规划道路26号道路、南至南州新区规划道路17号道路、北至南州新区15号规划路</t>
  </si>
  <si>
    <t>湘潭市小计</t>
  </si>
  <si>
    <t>雨湖区</t>
  </si>
  <si>
    <t>湘潭大河西片区棚户区改造项目二期（河西滨江雨湖街道新梁街子片区二期）</t>
  </si>
  <si>
    <t>湘潭大河西城市棚户区改造有限公司</t>
  </si>
  <si>
    <t>东至罗源广场、西临新梁街、南靠中山路、北至人民路</t>
  </si>
  <si>
    <t>湘潭大河西片区棚户区改造项目二期（河西滨江窑湾街道中山子片区二期）</t>
  </si>
  <si>
    <t>东至兴仁街、西临朝阳街、南靠中山路、北至人民路</t>
  </si>
  <si>
    <t>河西滨江片区棚户区改造项目（秋瑾广场）</t>
  </si>
  <si>
    <t>东至朝阳街、西临朝阳公寓、南靠中山路、北至由义巷</t>
  </si>
  <si>
    <t>湘潭大河西片区棚户区改造项目二期（河西滨江关圣殿及江西会馆子片区二期）</t>
  </si>
  <si>
    <t>东至阀门厂、西临临丰小学、南靠平政路、北至湖园路</t>
  </si>
  <si>
    <t>湘江风光带（一大桥至望衡亭）棚户区改造项目</t>
  </si>
  <si>
    <t>东至一大桥、西临新马路、南至湘江、北至中山路</t>
  </si>
  <si>
    <t>湘柴棚户区及万楼滨江片区城中村改造项目</t>
  </si>
  <si>
    <t>湘潭市万楼新城开发建设投资有限公司</t>
  </si>
  <si>
    <t>通济门路以东、文星门路以南、韶山东路以北部分片区；护潭乡湘竹村、文昌村、
渔业村</t>
  </si>
  <si>
    <t>万楼片区城中村改造项目</t>
  </si>
  <si>
    <t>湘潭地产集团经营有限公司</t>
  </si>
  <si>
    <t>东至湘江、西至江南大道、南至湘黔铁路、北至北二环,河西四桥桥南</t>
  </si>
  <si>
    <t>火车站北片区棚改五期（统征地）地块项目</t>
  </si>
  <si>
    <t>开元发展（湘潭）投资有限责任公司</t>
  </si>
  <si>
    <t>北至北二环，南至万楼路及支路五、西至建设北路、东至江南大道</t>
  </si>
  <si>
    <t>雨湖区老危楼改造项目(南盘岭社区洗衣机厂宿舍）</t>
  </si>
  <si>
    <t>雨湖区城乡建设局</t>
  </si>
  <si>
    <t>广场街道南盘岭社区</t>
  </si>
  <si>
    <t>雨湖区老危楼改造项目(南盘岭社区皮鞋厂宿舍）</t>
  </si>
  <si>
    <t>雨湖区老危楼改造项目(南盘岭社区轻机厂、糖果厂宿舍）</t>
  </si>
  <si>
    <t>雨湖区老危楼改造项目(鹤岭镇红旗社区红旗60栋，白冲 46、 66 、67号栋老宿舍）</t>
  </si>
  <si>
    <t>鹤岭镇红旗社区</t>
  </si>
  <si>
    <t>雨湖区老危楼改造项目(鹤岭镇红旗社区冶炼分厂宿舍）</t>
  </si>
  <si>
    <t>雨湖区老危楼改造项目(云塘街道万新社区湘运宿舍）</t>
  </si>
  <si>
    <t>云塘街道万新社区</t>
  </si>
  <si>
    <t>雨湖区老危楼改造项目(云塘街道万新社区锅炉厂宿舍）</t>
  </si>
  <si>
    <t>雨湖区老危楼改造项目(先锋街道高岭社区鞋厂宿舍）</t>
  </si>
  <si>
    <t>高岭社区</t>
  </si>
  <si>
    <t>雨湖区老危楼改造项目(云塘街道万新社区食杂、日杂、乡镇企业局宿舍 ）</t>
  </si>
  <si>
    <t>雨湖区老危楼改造项目(云塘街道万新社区群艺、汽运宿舍 ）</t>
  </si>
  <si>
    <t>雨湖区老危楼改造项目(雨湖路街道和平桥社区半导体、彩印厂宿舍 ）</t>
  </si>
  <si>
    <t>雨湖路街道和平桥社区</t>
  </si>
  <si>
    <t>雨湖区老危楼改造项目(云塘街道万新社区生资、石油小区宿舍 ）</t>
  </si>
  <si>
    <t>雨湖区老危楼改造项目（昭潭街道宝庆路社区木
制品厂宿舍）</t>
  </si>
  <si>
    <t>昭潭街道宝庆路社区</t>
  </si>
  <si>
    <t>雨湖区老危楼改造项目（昭潭街道砂子岭社区
酒厂宿舍）</t>
  </si>
  <si>
    <t>昭潭街道砂子岭社区</t>
  </si>
  <si>
    <t>雨湖区老危楼改造项目（昭潭街道砂子岭社区潭
邵路25号居民楼）</t>
  </si>
  <si>
    <t>雨湖区老危楼改造项目（昭潭街道砂子岭社区十六中校办工厂宿舍）</t>
  </si>
  <si>
    <t xml:space="preserve">雨湖区老危楼改造项目（广场街道韶山路社区塑料一厂宿舍） </t>
  </si>
  <si>
    <t>广场街道韶山路社区</t>
  </si>
  <si>
    <t>雨湖区老危楼改造项目（先锋街道高岭社区
水泥厂宿舍）</t>
  </si>
  <si>
    <t>先锋街道高岭社区</t>
  </si>
  <si>
    <t>雨湖区老危楼改造项目（先锋街道湘大社区湘蓄
小区宿舍）</t>
  </si>
  <si>
    <t>先锋街道湘大社区</t>
  </si>
  <si>
    <t>雨湖区老危楼改造项目（云塘街道火车站社区湘压、乡镇企业局、湘运宿舍）</t>
  </si>
  <si>
    <t>云塘街道火车站社区</t>
  </si>
  <si>
    <t>雨湖区老危楼改造项目（云塘街道火车站社区
二轻宿舍）</t>
  </si>
  <si>
    <t>雨湖区老危楼改造项目（广场街道韶山路社区
 教育局宿舍）</t>
  </si>
  <si>
    <t>广场街道韶山路社区韶山西路246号</t>
  </si>
  <si>
    <t>雨湖区老危楼改造项目（云塘街道杉树巷社区
民政局宿舍）</t>
  </si>
  <si>
    <t>云塘街道杉树巷社区建设北路217号</t>
  </si>
  <si>
    <t>雨湖区老危楼改造项目（云塘街道公园社区机电及工商银行宿舍）</t>
  </si>
  <si>
    <t>雨湖路街道公园社区建设北路114号</t>
  </si>
  <si>
    <t>雨湖区老危楼改造项目（云塘街道公园社区文化局、经委宿舍）</t>
  </si>
  <si>
    <t>云塘街道公园社区韶山中路7号、长园里</t>
  </si>
  <si>
    <t>雨湖区老危楼改造项目（城正街街道熙春路社区制革厂宿舍 ）</t>
  </si>
  <si>
    <t>城正街街道熙春路社区</t>
  </si>
  <si>
    <t>雨湖区老危楼改造项目(雨湖路街道和平桥社区食杂、检察院宿舍 ）</t>
  </si>
  <si>
    <t>雨湖区老危楼改造项目(先锋街道高岭社区平安小区 ）</t>
  </si>
  <si>
    <t>雨湖区老危楼改造项目(鹤岭镇红旗社区26、
28号栋宿舍 ）</t>
  </si>
  <si>
    <t>雨湖区老危楼改造项目(云塘街道雪园社区雪园
大板房东片区 ）</t>
  </si>
  <si>
    <t>云塘街道雪园社区</t>
  </si>
  <si>
    <t>雨湖区老危楼改造项目(云塘街道雪园社区雪园
大板房西片区 ）</t>
  </si>
  <si>
    <t>雨湖区老危楼改造项目(雨湖路街道雨湖路社区
工人新村2、3栋宿舍 ）</t>
  </si>
  <si>
    <t>雨湖路街道雨湖路社区</t>
  </si>
  <si>
    <t>雨湖区老危楼改造项目(雨湖路街道雨湖路社区工人新村5栋宿舍 ）</t>
  </si>
  <si>
    <t>雨湖区老危楼改造项目(雨湖路街道雨湖路社区工人新村6栋宿舍 ）</t>
  </si>
  <si>
    <t>雨湖区老危楼改造项目(雨湖路街道雨湖路社区工人新村4、7、附7栋宿舍 ）</t>
  </si>
  <si>
    <t>岳塘区</t>
  </si>
  <si>
    <t>河东滨江风光带（板塘段二期）</t>
  </si>
  <si>
    <t>湘潭城市建设投资经营有限责任公司</t>
  </si>
  <si>
    <t>北至湘江、起于湘黔铁路，止于沪昆高速两厢区域</t>
  </si>
  <si>
    <t>河东滨江风光带（东坪段）棚户区改造项目（2018年）</t>
  </si>
  <si>
    <t>湘潭市城市建设投资经营有限责任公司</t>
  </si>
  <si>
    <t>紧邻湘潭河东城区湘钢重工业厂区，西起铁牛埠宽厚板码头，东至双拥路</t>
  </si>
  <si>
    <t>河东滨江风光带（东坪段二期）棚户区改造项目
（2018年）</t>
  </si>
  <si>
    <t>霞城棚户区改造项目（2018年）</t>
  </si>
  <si>
    <t>铁牛路至岳塘路两厢</t>
  </si>
  <si>
    <t>岳塘区迎东社区（阳塘）棚户区改造项目（2018年）</t>
  </si>
  <si>
    <t>湘潭市两型社会建设投融资有限公司</t>
  </si>
  <si>
    <t>岳塘区霞城街道、下摄司街道</t>
  </si>
  <si>
    <t>板塘片区（二期）棚户区改造项目（2018年）</t>
  </si>
  <si>
    <t>湘潭城市棚户区改造
有限公司</t>
  </si>
  <si>
    <t>北至沿江路，南至湘黔铁路，东至芙蓉大道(含以东200米），西临湘江</t>
  </si>
  <si>
    <t>竹埠港片区（竹埠港新区）城中村棚户区改造项目</t>
  </si>
  <si>
    <t>湘潭发展投资有限公司</t>
  </si>
  <si>
    <t>竹埠港片区1.74平方公里范围内，东至团竹路，南至北二环，西至滨江路，北至上瑞高速公路。</t>
  </si>
  <si>
    <t>河东荷塘（易家坪·五爱）片区城中村棚户区改造项目（2018年）</t>
  </si>
  <si>
    <t>岳塘区荷塘街道易家坪村、五爱村</t>
  </si>
  <si>
    <t>湘潭市第十二中学周边城中村改造项目</t>
  </si>
  <si>
    <t>湘潭市第十二中学</t>
  </si>
  <si>
    <t>位于湘潭市岳塘区，西临高新科技大厦，南靠湘潭大道，北临居住用地（霞光山庄南苑），东临湘电怡景苑小区。</t>
  </si>
  <si>
    <t>湘潭医卫职业技术学院老旧住宅棚户区改造项目</t>
  </si>
  <si>
    <t>湘潭医卫职业技术学院</t>
  </si>
  <si>
    <t>东至火炬中路，南至湘潭大道，西至东方名苑，北至河东大道</t>
  </si>
  <si>
    <t>岳塘区老旧房锅炉厂、精细化小区宿舍改扩翻项目</t>
  </si>
  <si>
    <t>岳塘区城乡建设局</t>
  </si>
  <si>
    <t>建设路街道（曙光社区内）东坪街道(三角坪社区）五里堆街道（板塘社区、
向阳社区）</t>
  </si>
  <si>
    <t>岳塘区东风村棚改项目</t>
  </si>
  <si>
    <t>五里堆街道（板塘社区东风村）</t>
  </si>
  <si>
    <t>岳塘区禾花村棚改项目</t>
  </si>
  <si>
    <t>下摄司街道（禾花塘社区）</t>
  </si>
  <si>
    <t>岳塘区电池厂、粮油小区改扩翻项目</t>
  </si>
  <si>
    <t>五里堆街道（向阳社区），建设路街道(建设路社区）</t>
  </si>
  <si>
    <t>岳塘区南国村棚改项目</t>
  </si>
  <si>
    <t>下摄司街道（栗塘社区）</t>
  </si>
  <si>
    <t>光华村城中村改造项目</t>
  </si>
  <si>
    <t>湘潭高新集团有限公司</t>
  </si>
  <si>
    <t>湘潭高新区光华村</t>
  </si>
  <si>
    <t>湘潭县</t>
  </si>
  <si>
    <t>湘潭县易俗镇赵家洲城中村改造项目</t>
  </si>
  <si>
    <t>湘潭县建设投资有限公司</t>
  </si>
  <si>
    <t>湘潭县易俗河镇龙江路以西，滨江路以南，银杏北路以东，凤凰中路以北</t>
  </si>
  <si>
    <t>湘潭县易俗镇砚井片区城中村改造项目</t>
  </si>
  <si>
    <t>湘潭县易俗河镇银杏北路以西，滨江路以南，凤凰中路以北，玉兰路以东</t>
  </si>
  <si>
    <t>湘潭县易俗镇烟塘片区城中村改造项目</t>
  </si>
  <si>
    <t>湘潭县易俗河镇湘莲北路以西，滨江路以南，凤凰西路以北，涓水河以东</t>
  </si>
  <si>
    <t>湘乡市</t>
  </si>
  <si>
    <t>湘乡市城北片区棚户区改造项目</t>
  </si>
  <si>
    <t>湘乡市东山投资建设开发有限公司</t>
  </si>
  <si>
    <t>望春门办事处联盟村、金塘村、城北村、桑枣社区，东郊乡新村村</t>
  </si>
  <si>
    <t>湘乡市红星社区棚户区改造项目</t>
  </si>
  <si>
    <t>湘乡市红星社区健康西路、滨北西线</t>
  </si>
  <si>
    <t>湘乡市南正街棚户区改造项目</t>
  </si>
  <si>
    <t>湘乡市健康路、直四牌楼街、横四牌楼街、大正街和新湘路围合的区域</t>
  </si>
  <si>
    <t>湘乡市泉湖城中村改造项目</t>
  </si>
  <si>
    <t>湘乡市经开区</t>
  </si>
  <si>
    <t>湘乡市城西片区（一期）棚户区改造项目</t>
  </si>
  <si>
    <t>湘乡市城市建设投资开发有限公司</t>
  </si>
  <si>
    <t>东临桑梅西路延伸线，南临湘铝医院，西临湘铝路，北临城西路</t>
  </si>
  <si>
    <t>湘乡市滨河片区（一期）棚户区改造项目</t>
  </si>
  <si>
    <t>东临电力支路，南临起凤路，西至东山南路，北至涟滨南路</t>
  </si>
  <si>
    <t>棋梓桥泽江小区棚户区改造项目</t>
  </si>
  <si>
    <t>湘乡市棋梓镇人民政府</t>
  </si>
  <si>
    <t>棋梓镇龙江村</t>
  </si>
  <si>
    <t>湘乡市望春门棚改项目</t>
  </si>
  <si>
    <t>湘乡市房产局房管所</t>
  </si>
  <si>
    <t>湘乡市望春门街道办事处</t>
  </si>
  <si>
    <t>湘乡市新湘路扩改翻项目</t>
  </si>
  <si>
    <t>湘乡市新湘路街道办事处</t>
  </si>
  <si>
    <t>湘乡市昆仑桥扩改翻项目</t>
  </si>
  <si>
    <t>湘乡市昆仑桥街道办事处</t>
  </si>
  <si>
    <t>湘钢湘乡白云石矿棚户区改造项目</t>
  </si>
  <si>
    <t>湘钢湘乡白云石矿</t>
  </si>
  <si>
    <t>湘钢湘乡白云石矿生活区</t>
  </si>
  <si>
    <t>韶山市</t>
  </si>
  <si>
    <t>韶山市湘西塘片区城中村改造项目</t>
  </si>
  <si>
    <t>韶山市城乡建设发展集团有限公司</t>
  </si>
  <si>
    <t>清溪镇、韶山乡</t>
  </si>
  <si>
    <t>韶山市竹鸡塅片区城中村改造项目</t>
  </si>
  <si>
    <t>韶山市花园片区城中村改造项目</t>
  </si>
  <si>
    <t>清溪镇</t>
  </si>
  <si>
    <t>韶山市平里村
城中村项目</t>
  </si>
  <si>
    <t xml:space="preserve"> 韶山市旅游发展集团有限公司</t>
  </si>
  <si>
    <t>韶山乡村、平里村</t>
  </si>
  <si>
    <t>韶山市翻古仑山片区城中村项目</t>
  </si>
  <si>
    <t>韶山高新建设投资有限公司</t>
  </si>
  <si>
    <t>韶山市高新区</t>
  </si>
  <si>
    <t>湘运韶山汽车站棚户区改造项目</t>
  </si>
  <si>
    <t>湘潭汽车运输有限公司韶山客运分公司</t>
  </si>
  <si>
    <t>衡阳市小计</t>
  </si>
  <si>
    <t>石鼓区桑园路37号棚户区项目</t>
  </si>
  <si>
    <t>石鼓区人民政府</t>
  </si>
  <si>
    <t>石鼓区潇湘街道桑园路37号</t>
  </si>
  <si>
    <t>先锋路片棚户改造项目</t>
  </si>
  <si>
    <t>雁峰区政府</t>
  </si>
  <si>
    <t>先锋街道湘江南路、先锋路36号、金果路、马嘶巷、辉吐巷等</t>
  </si>
  <si>
    <t>二七二社区棚户区改造项目</t>
  </si>
  <si>
    <t>珠晖区政府</t>
  </si>
  <si>
    <t>二七二社区家属区</t>
  </si>
  <si>
    <t>华联社区棚户区改造项目</t>
  </si>
  <si>
    <t>华联社区家属区</t>
  </si>
  <si>
    <t>发明家广场南北片区（含金星三组）棚改项目</t>
  </si>
  <si>
    <t>耒阳市棚户区改造投资有限公司</t>
  </si>
  <si>
    <t>发明家广场南北片区（含金星三组</t>
  </si>
  <si>
    <t>灶市建庭巷棚改项目</t>
  </si>
  <si>
    <t>房产局</t>
  </si>
  <si>
    <t>灶市建庭巷</t>
  </si>
  <si>
    <t>蔡子池片区（南、北外街、野鹅塘）棚改项目</t>
  </si>
  <si>
    <t>南、北外街、野鹅塘</t>
  </si>
  <si>
    <t>泉峰办事处东宜社区棚户区改造项目</t>
  </si>
  <si>
    <t>常宁市棚改投资有限公司</t>
  </si>
  <si>
    <t>东至宜阳街，南至泉峰东路，西至青阳中路，北至群英东路</t>
  </si>
  <si>
    <t>宜阳办事处棚户区改造项目</t>
  </si>
  <si>
    <t>东正街（魁星巷）、解放北路</t>
  </si>
  <si>
    <t>培元办事处棚户区改造项目</t>
  </si>
  <si>
    <t>莲花村（上湾、下湾组）、培元村唐家组</t>
  </si>
  <si>
    <t>水口山工人运动纪念园棚户区改造项目</t>
  </si>
  <si>
    <t>东至高速公路，南至S214省道，西至大渔村瓦洲组，北至湘江河</t>
  </si>
  <si>
    <t>洋泉镇棚户区改造项目</t>
  </si>
  <si>
    <t>洋泉村（7、9、10、12、13、16、17组），洋泉居委会（市场路、南坪路、老街路）、巷坪村（1、2、3组）</t>
  </si>
  <si>
    <t>官岭镇棚户区改造项目</t>
  </si>
  <si>
    <t>官岭居委会（老街、三南路段）、官岭村（中湾樟树组）、七龙村（龙井组、谢家组）</t>
  </si>
  <si>
    <t>洪山正街棚户区改造</t>
  </si>
  <si>
    <t>洪山镇人民政府</t>
  </si>
  <si>
    <t>东至石塘东路，西至双合路，南至太和路，北至双林路。</t>
  </si>
  <si>
    <t>云集镇城中村棚户区（二期）改造项目</t>
  </si>
  <si>
    <t>云集镇人民政府</t>
  </si>
  <si>
    <t>云集镇东至蒸湘南路，西至云集镇车江片区红星村，南至万云公路，北至湘江。</t>
  </si>
  <si>
    <t xml:space="preserve">宝盖镇棚户区改造 </t>
  </si>
  <si>
    <t>宝盖镇人民政府</t>
  </si>
  <si>
    <t>宝盖镇莲峰路，汉依路</t>
  </si>
  <si>
    <t>花桥镇川口片区川口老街城镇棚户区改造项目</t>
  </si>
  <si>
    <t>花桥镇川口片区服务中心</t>
  </si>
  <si>
    <t>花桥镇川口片区东至远景钨业材料路，西至远景尾沙堤活动广场，南至衡川公路，北至豹泉新街。</t>
  </si>
  <si>
    <t>云集镇天成片区棚户区项目</t>
  </si>
  <si>
    <t>衡南县住房和城乡建设局</t>
  </si>
  <si>
    <t>云集镇</t>
  </si>
  <si>
    <t>云集镇向阳片区棚户区项目</t>
  </si>
  <si>
    <t>东至德星村，南至向黄路、西至莲花村，北至交警队</t>
  </si>
  <si>
    <t>云集镇车江片区棚户区项目</t>
  </si>
  <si>
    <t>车江片区</t>
  </si>
  <si>
    <t>衡南一中城市棚户区改造项目</t>
  </si>
  <si>
    <t>衡南县第一中学</t>
  </si>
  <si>
    <t>向阳片区衡南一中内教工宿舍1栋、2栋、3栋、11栋。</t>
  </si>
  <si>
    <t>咸塘镇城镇棚户区改造项目</t>
  </si>
  <si>
    <t>咸塘镇人民政府</t>
  </si>
  <si>
    <t>咸塘镇</t>
  </si>
  <si>
    <t>衡阳县龟石渡樟树下棚户区</t>
  </si>
  <si>
    <t>三湖镇</t>
  </si>
  <si>
    <t>龟石渡社区</t>
  </si>
  <si>
    <t>龙古、瓦屋片棚户区</t>
  </si>
  <si>
    <t>曲兰镇人民政府</t>
  </si>
  <si>
    <t>曲兰镇龙古、瓦屋组</t>
  </si>
  <si>
    <t>槐花一期棚户区</t>
  </si>
  <si>
    <t>衡阳县西渡镇人民政府</t>
  </si>
  <si>
    <t>衡阳县探花组、桥边组</t>
  </si>
  <si>
    <t>渣江镇棚户区（城中村）改造</t>
  </si>
  <si>
    <t>衡阳县城市和农村建设投资有限公司</t>
  </si>
  <si>
    <t>衡阳县渣江镇和睦</t>
  </si>
  <si>
    <t>樟板片片区棚户区（城中村）改造项目</t>
  </si>
  <si>
    <t>衡阳县樟树乡樟树村</t>
  </si>
  <si>
    <t>春风棚户区一期</t>
  </si>
  <si>
    <t>东至清江中路，西至建设南路，南至蒸阳大道，北至新正街</t>
  </si>
  <si>
    <t>壕塘棚户区改扩建工程项目</t>
  </si>
  <si>
    <t>西渡镇</t>
  </si>
  <si>
    <t>壕塘社区</t>
  </si>
  <si>
    <t>曲兰老街棚户区改扩建工程项目</t>
  </si>
  <si>
    <t>曲兰夫之社区</t>
  </si>
  <si>
    <t>衡山县开云新城五期棚户区改造项目</t>
  </si>
  <si>
    <t>衡山县开云新城项目指挥部</t>
  </si>
  <si>
    <t>开云镇衡西村滂湖组、松树组、横塘组，跃进村凤连组、凤凰组、排山组、樟木组、勤劳组、新塘组</t>
  </si>
  <si>
    <t>衡山县黄花新区三期棚户区改造项目</t>
  </si>
  <si>
    <t>衡山县黄花新区项目指挥部</t>
  </si>
  <si>
    <t>开云镇农科所1、2、3、4工区</t>
  </si>
  <si>
    <t>衡山县旧城改造黄花路棚户区改造项目</t>
  </si>
  <si>
    <t>衡山县经建投公司</t>
  </si>
  <si>
    <t>开云镇金溪社区环溪村1、2、3、4、7组</t>
  </si>
  <si>
    <t>衡山县“湘水紫景*广平领域”棚户区改造项目</t>
  </si>
  <si>
    <t>衡山县青云西路接线工程项目部</t>
  </si>
  <si>
    <t>开云镇先农社区1、2组</t>
  </si>
  <si>
    <t>祁东县新丰组城市棚户区项目</t>
  </si>
  <si>
    <t>祁东县东建房地产综合开发公司</t>
  </si>
  <si>
    <t>玉合街道竹苑路，民祥路以北、竹苑路以南、曙光路以西、朝阳路以东</t>
  </si>
  <si>
    <t>归阳工业园城市棚户区项目</t>
  </si>
  <si>
    <t>祁东县廣厦保障性安居工程建设投资有限公司</t>
  </si>
  <si>
    <t>归阳工业园内，东至建设路、西至消防道、南至振兴路、北至站南路</t>
  </si>
  <si>
    <t>云鹤园区城市棚户区项目</t>
  </si>
  <si>
    <t>云鹤园区内，南至322国道、北至牛头桥、西至白鹤街道办、东至宏达商砼</t>
  </si>
  <si>
    <t>衡缘物流区域棚户区改造项目</t>
  </si>
  <si>
    <t>永昌街道浅塘村，东至黄兴路、南至双星路、北至圣云大道、西至消防道</t>
  </si>
  <si>
    <t>祁东县归阳镇老街危房改造项目</t>
  </si>
  <si>
    <t>祁东县归阳镇政府</t>
  </si>
  <si>
    <t>归阳镇太平街，东至镇政府、西至白河桥、南至兴庆街、北至育林学校</t>
  </si>
  <si>
    <t>玉合街道新丰一组城市棚户区改造项目</t>
  </si>
  <si>
    <t>衡阳市华韵房地产开发有限公司</t>
  </si>
  <si>
    <t>玉合街道祁丰大道，朝阳路以东、祁丰大道以北</t>
  </si>
  <si>
    <t>玉合街道祁丰村油铺组城中村改造项目</t>
  </si>
  <si>
    <t>玉合街道永昌大道，北至祁丰大道、东至永昌大道</t>
  </si>
  <si>
    <t>祁东县归阳镇老街棚户区改扩建工程项目</t>
  </si>
  <si>
    <t>归阳镇</t>
  </si>
  <si>
    <t>祁东县玉泉新区棚户区项目</t>
  </si>
  <si>
    <t>祁东县建晟资产管理经营有限公司</t>
  </si>
  <si>
    <t>玉泉新区</t>
  </si>
  <si>
    <t>邵阳市小计</t>
  </si>
  <si>
    <t>市直</t>
  </si>
  <si>
    <t>宝庆水泥厂棚户区改造项目</t>
  </si>
  <si>
    <t>湖南省柏林房地产开发有限公司</t>
  </si>
  <si>
    <t>宝庆水泥厂</t>
  </si>
  <si>
    <t>宝庆水泥厂棚户区改造安置房项目</t>
  </si>
  <si>
    <t>双清区</t>
  </si>
  <si>
    <t>资农平房区及周边片区</t>
  </si>
  <si>
    <t>双清棚改公司</t>
  </si>
  <si>
    <t>长塘社区</t>
  </si>
  <si>
    <t>北塔区</t>
  </si>
  <si>
    <t>资枣片区棚户区改造</t>
  </si>
  <si>
    <t>北塔区棚改公司</t>
  </si>
  <si>
    <t>东至北塔路、西至宝江路、南至小区道路、北至龙山路</t>
  </si>
  <si>
    <t>南山路片区棚户区改造</t>
  </si>
  <si>
    <t>东至北塔路、西至宝江路、南至龙源路、北至南山路</t>
  </si>
  <si>
    <t>九县小计</t>
  </si>
  <si>
    <t>新邵县</t>
  </si>
  <si>
    <t>土桥片区棚户区改造</t>
  </si>
  <si>
    <t>新邵县住建局</t>
  </si>
  <si>
    <t>酿溪镇</t>
  </si>
  <si>
    <t>新邵县酿溪镇棚户区改造</t>
  </si>
  <si>
    <t>新邵县新田铺棚户区改造</t>
  </si>
  <si>
    <t>新田铺镇</t>
  </si>
  <si>
    <t>新邵县龙溪铺棚户区改造</t>
  </si>
  <si>
    <t>龙溪铺镇</t>
  </si>
  <si>
    <t>新邵县巨口铺棚户区改造</t>
  </si>
  <si>
    <t>巨口铺镇</t>
  </si>
  <si>
    <t>新邵县寸石镇棚户区改造</t>
  </si>
  <si>
    <t>寸石镇</t>
  </si>
  <si>
    <t>邵阳县</t>
  </si>
  <si>
    <t>邵阳县塘渡口镇桂竹山社区棚户区改造项目</t>
  </si>
  <si>
    <t>塘渡口镇人民政府</t>
  </si>
  <si>
    <t>塘渡口镇桂竹山社区</t>
  </si>
  <si>
    <t>邵阳县工业商业企业改制服务办公室下属单位（玛钢厂）棚户区改造项目</t>
  </si>
  <si>
    <t>邵阳县工业商业企业改制服务办公室</t>
  </si>
  <si>
    <t>塘渡口镇河西街牛轭塘</t>
  </si>
  <si>
    <t>邵阳县工业商业企业改制服务办公室下属单位（玛钢厂）棚户区改造安置房建设项目</t>
  </si>
  <si>
    <t>邵阳县工业商业企业改制服务办公室下属单位（工具六分厂）棚户区改造项目</t>
  </si>
  <si>
    <t>黄亭市镇骑龙街</t>
  </si>
  <si>
    <t>邵阳县工业商业企业改制服务办公室下属单位（工具六分厂）棚户区改造安置房建设项目</t>
  </si>
  <si>
    <t>邵阳县原农机局棚户区改造项目</t>
  </si>
  <si>
    <t>邵阳县农业局</t>
  </si>
  <si>
    <t>塘渡口镇白虎街：东至炸药仓库，南至白虎街街道，西至县公路局，
北至县塘中</t>
  </si>
  <si>
    <t>邵阳县原农机局棚户区改造安置房建设项目</t>
  </si>
  <si>
    <t>隆回县</t>
  </si>
  <si>
    <t>金门棚户区改造</t>
  </si>
  <si>
    <t>城北指挥部</t>
  </si>
  <si>
    <t>火车站周边（大花村、金门村、南塘村）</t>
  </si>
  <si>
    <t>工业集中区棚户区改造</t>
  </si>
  <si>
    <t>工业集中区管委会</t>
  </si>
  <si>
    <t>桃洪镇工业园</t>
  </si>
  <si>
    <t>老庵堂棚户区改造</t>
  </si>
  <si>
    <t>城中指挥部</t>
  </si>
  <si>
    <t>桃洪镇桃花社区</t>
  </si>
  <si>
    <t>周旺棚户区改造</t>
  </si>
  <si>
    <t>周旺镇人民政府</t>
  </si>
  <si>
    <t>周旺镇文昌街</t>
  </si>
  <si>
    <t>六都寨棚户区改造</t>
  </si>
  <si>
    <t>六都寨镇人民政府</t>
  </si>
  <si>
    <t>六都寨镇新建、新民、二、五居委会及洪江村</t>
  </si>
  <si>
    <t>金石桥棚户区改造</t>
  </si>
  <si>
    <t>金石桥镇人民政府</t>
  </si>
  <si>
    <t>金石桥镇金南、金桥等居委会</t>
  </si>
  <si>
    <t>横板桥棚户区改造</t>
  </si>
  <si>
    <t>横板桥镇人民政府</t>
  </si>
  <si>
    <t>横板桥居委会、杨楼村、立志村</t>
  </si>
  <si>
    <t>滩头棚户区改造</t>
  </si>
  <si>
    <t>滩头镇人民政府</t>
  </si>
  <si>
    <t>滩头镇果胜路</t>
  </si>
  <si>
    <t>小沙江棚户区改造</t>
  </si>
  <si>
    <t>小沙江镇人民政府</t>
  </si>
  <si>
    <t>小沙江镇小沙江居委会</t>
  </si>
  <si>
    <t>司门前棚户区改造</t>
  </si>
  <si>
    <t>司门前镇人民政府</t>
  </si>
  <si>
    <t>司门前镇兴隆居委会</t>
  </si>
  <si>
    <t>金南金桥棚户区改造</t>
  </si>
  <si>
    <t>金南居委会廖家坪、香方院子；金桥居委会刘家湾、牌头下</t>
  </si>
  <si>
    <t>寨正棚户区改造</t>
  </si>
  <si>
    <t>六都寨镇寨正街、新民街</t>
  </si>
  <si>
    <t xml:space="preserve">青龙桥棚户区改造
</t>
  </si>
  <si>
    <t>滩头镇青龙桥路、曙光路</t>
  </si>
  <si>
    <t>樟树街棚户区改造</t>
  </si>
  <si>
    <t>桃洪镇永胜社区</t>
  </si>
  <si>
    <t>洞口县</t>
  </si>
  <si>
    <t>黄桥正山二期棚户区改造</t>
  </si>
  <si>
    <t>黄桥镇人民政府</t>
  </si>
  <si>
    <t>洞口县黄桥镇，东起建新街，西至文化路，南接老街，北至市场路</t>
  </si>
  <si>
    <t>黄桥正山二期棚户区改造安置房</t>
  </si>
  <si>
    <t>黄桥建新小区棚户区改造</t>
  </si>
  <si>
    <t>洞口县黄桥镇，北起卫生路，南至车站路，东接振兴路，西至南岳路</t>
  </si>
  <si>
    <t>黄桥建新小区棚户区改造安置房</t>
  </si>
  <si>
    <t>洞口和平社区棚户区改造二期</t>
  </si>
  <si>
    <t>和平社区指挥部</t>
  </si>
  <si>
    <t>洞口县和平社区东至回龙洲，西至洞口三桥，南至凤凰路，北临平溪江</t>
  </si>
  <si>
    <t>洞口县高沙镇拓元棚户区改造项目</t>
  </si>
  <si>
    <t>教育局</t>
  </si>
  <si>
    <t>东至石家坳，西至云峰路，南至高黄路，北至高竹路</t>
  </si>
  <si>
    <t>2018年工业园安置房项目</t>
  </si>
  <si>
    <t>洞口经济开发区</t>
  </si>
  <si>
    <t>洞口经济开发区田家工业区，东临经开支路，南临经开大道，西临机场路，北临石桥支路</t>
  </si>
  <si>
    <t>2018年工业园安置房</t>
  </si>
  <si>
    <t>洞口县向阳棚户区改造项目</t>
  </si>
  <si>
    <t>洞口县竹市镇向阳棚户区改造安置房</t>
  </si>
  <si>
    <t>江口大道四期棚改安置房项目</t>
  </si>
  <si>
    <t>洞口县房产局</t>
  </si>
  <si>
    <t>北靠发电站，东临林有材良田，西临林有材良田，南临林有材良田</t>
  </si>
  <si>
    <t>洞口县企业养老保险站棚户区改造</t>
  </si>
  <si>
    <t>北临桔城路，南抵平溪北路，西临砚龙路，东临洞口县种子公司</t>
  </si>
  <si>
    <t>洞口县种子公司棚户区改造（二期）</t>
  </si>
  <si>
    <t>农业局</t>
  </si>
  <si>
    <t>洞口县文昌街道太平街东至县优农中心，南至沿江北路，西至劳动局，北至太平路</t>
  </si>
  <si>
    <t>洞口县种子公司棚户区改造安置房（二期）</t>
  </si>
  <si>
    <t>洞口县原种场棚户区改造（二期）</t>
  </si>
  <si>
    <t>洞口文昌社区蔡锷中路，东抵新平村一组，南抵平溪江 ，西抵县农机服务公司，北抵新帝豪小区</t>
  </si>
  <si>
    <t>洞口县原种场棚户区改造安置房（二期）</t>
  </si>
  <si>
    <t>洞口县国营园艺场棚户区改造</t>
  </si>
  <si>
    <t>洞口县文昌社区黄牛坳园场七队东抵县垃圾填埋场公路，南抵青山桔园，西抵桔园，北抵向南国桔园。四队东抵姜付富桔园，南抵刘美文桔园，西抵沪昆高速200米，北抵尹冬得桔园</t>
  </si>
  <si>
    <t>洞口县国营园艺场棚户区改造安置房</t>
  </si>
  <si>
    <t>洞口县南泥园艺场棚户区改造三区</t>
  </si>
  <si>
    <t>洞口县高沙镇农蔬村高黄路旁，东抵农蔬村水塘，西抵邵阳市粒粒爽米厂，南抵农蔬村水塘，北抵农蔬村水塘和高黄路</t>
  </si>
  <si>
    <t>洞口县南泥园艺场棚户区改造三区安置房</t>
  </si>
  <si>
    <t>黄桥新村路棚户区项目</t>
  </si>
  <si>
    <t>洞口县黄桥镇</t>
  </si>
  <si>
    <t>江口320国道棚户区项目</t>
  </si>
  <si>
    <t>江口镇人民政府</t>
  </si>
  <si>
    <t>洞口县江口镇</t>
  </si>
  <si>
    <t>花园镇沿江大道棚户区项目</t>
  </si>
  <si>
    <t>花园镇人民政府</t>
  </si>
  <si>
    <t>洞口县花园镇</t>
  </si>
  <si>
    <t>石江工业街、无线电厂、原木材检查站棚户区改项目</t>
  </si>
  <si>
    <t>石江镇人民政府</t>
  </si>
  <si>
    <t>洞口县石江镇</t>
  </si>
  <si>
    <t>杨林镇杨林社区棚户区项目</t>
  </si>
  <si>
    <t>杨林镇人民政府</t>
  </si>
  <si>
    <t>洞口县杨林镇</t>
  </si>
  <si>
    <t>山门镇南岳街棚户区项目</t>
  </si>
  <si>
    <t>山门镇人民政府</t>
  </si>
  <si>
    <t>洞口县山门镇南岳街</t>
  </si>
  <si>
    <t>山门镇山水路棚户区项目</t>
  </si>
  <si>
    <t>洞口县山门镇山水路</t>
  </si>
  <si>
    <t>高沙镇高沙村棚户区项目</t>
  </si>
  <si>
    <t>高沙镇高沙村</t>
  </si>
  <si>
    <t>醪田镇梅田社区棚户区项目</t>
  </si>
  <si>
    <t>醪田镇人民政府</t>
  </si>
  <si>
    <t>洞口县醪田镇</t>
  </si>
  <si>
    <t>绥宁县</t>
  </si>
  <si>
    <t>绥宁县武阳镇棚户区改造（一期项目）</t>
  </si>
  <si>
    <t>绥宁县棚户区改造建设投资有限责任公司</t>
  </si>
  <si>
    <t>绥宁县武阳镇</t>
  </si>
  <si>
    <t>新宁县</t>
  </si>
  <si>
    <t>黄龙老街棚户区改造</t>
  </si>
  <si>
    <t>黄龙镇人民政府</t>
  </si>
  <si>
    <t>靖位老街棚户区改造</t>
  </si>
  <si>
    <t>靖位乡人民政府</t>
  </si>
  <si>
    <t xml:space="preserve">  靖位老街上至枧头庙，下至肖家湾                                                                                                                                                                                                                                                                                              </t>
  </si>
  <si>
    <t>高桥老街棚户区改造</t>
  </si>
  <si>
    <t>高桥镇人民政府</t>
  </si>
  <si>
    <t>高桥老老街上至老学校口子，下至老供销社</t>
  </si>
  <si>
    <t>丰田老街棚户区改造</t>
  </si>
  <si>
    <t>丰田乡人民政府</t>
  </si>
  <si>
    <t>丰田政府所在地周边</t>
  </si>
  <si>
    <t>崀山老街棚户区改造</t>
  </si>
  <si>
    <t>崀山镇人民政府</t>
  </si>
  <si>
    <t>崀笏、窑市老街</t>
  </si>
  <si>
    <t>黄金街棚户区改造</t>
  </si>
  <si>
    <t>黄金乡人民政府</t>
  </si>
  <si>
    <t>黄金乡政府周边</t>
  </si>
  <si>
    <t>马头桥棚户区改造</t>
  </si>
  <si>
    <t>马头桥镇人民政府</t>
  </si>
  <si>
    <t>马头桥社区和炉山</t>
  </si>
  <si>
    <t>城步县</t>
  </si>
  <si>
    <t>东海社区（城中村）棚户区改造项目</t>
  </si>
  <si>
    <t>县保障性安居工程建设投资有限公司</t>
  </si>
  <si>
    <t>儒林镇城南路：地块1：东至财政局、南至巫水河边、西至儒林大道、北至城南路、地块2：东至皮家、南至希望小学、西至城东路、北至东门街路</t>
  </si>
  <si>
    <t>新田社区（城中村）棚户区改造二期项目</t>
  </si>
  <si>
    <t>儒林镇儒林大道：地块1：东至农商行宿舍、南至肉食水产公司南向围墙、西至南山大道、北至农机公司、地块2：东至儒林大道、南至中心路、西至南山大道、北至儒林商业中心、地块3：东至菜园路、南至中心路、西至儒林大道、北至土产公司北边围墙、地块4：东至城东路、南至粮食局办公楼、西至南山大道、北至红旗路</t>
  </si>
  <si>
    <t>西岩镇一居委会（城中村）棚户区改造项目</t>
  </si>
  <si>
    <t>西岩镇一居委：东至镇人民政府、南至镇法庭广场、西至镇卫生院、北至观仓岭</t>
  </si>
  <si>
    <t>武冈市</t>
  </si>
  <si>
    <t>武冈市辕门口城中村棚户区改造二期项目</t>
  </si>
  <si>
    <t>市铜宝开元新城镇化投资开发有限公司</t>
  </si>
  <si>
    <t>资南村、城南村、古山村、落子铺村</t>
  </si>
  <si>
    <t>武冈市法相岩城中村棚户区改造二期项目</t>
  </si>
  <si>
    <t>玉龙社区、洞庭村、南塔村、兴隆村、紫甸村、春光村、红星村、长安村</t>
  </si>
  <si>
    <t>武冈市水西门城中村棚户区改造项目</t>
  </si>
  <si>
    <t>新光村、富田村</t>
  </si>
  <si>
    <t>古城新区城中村棚户区改造项目</t>
  </si>
  <si>
    <t>市铜宝开元新城镇化投资开发有限公司、市古王城建设开发有限公司</t>
  </si>
  <si>
    <t>革新村</t>
  </si>
  <si>
    <t>武冈市迎春亭城中村棚户区改造项目</t>
  </si>
  <si>
    <t>同保村、七里村、金明村、丰仁村</t>
  </si>
  <si>
    <t>武冈市水云社区棚户区改造项目</t>
  </si>
  <si>
    <t>水云社区</t>
  </si>
  <si>
    <t>湾头桥镇棚户区改造二期项目</t>
  </si>
  <si>
    <t>湾头桥镇政府</t>
  </si>
  <si>
    <t>湾头桥居委会</t>
  </si>
  <si>
    <t>双牌镇棚户区改造二期项目</t>
  </si>
  <si>
    <t>双牌镇政府</t>
  </si>
  <si>
    <t>双牌社区、栗山社区、清和社区</t>
  </si>
  <si>
    <t>大甸镇棚户区改造二期项目</t>
  </si>
  <si>
    <t>大甸镇政府</t>
  </si>
  <si>
    <t>大甸居委会</t>
  </si>
  <si>
    <t>邓家铺镇棚户区改造二期项目</t>
  </si>
  <si>
    <t>邓家铺镇政府</t>
  </si>
  <si>
    <t>邓家铺居委会</t>
  </si>
  <si>
    <t>岳阳市小计</t>
  </si>
  <si>
    <t>岳阳楼区</t>
  </si>
  <si>
    <t>岳阳楼区甘塘坡棚改项目</t>
  </si>
  <si>
    <t>楼区经建投</t>
  </si>
  <si>
    <t>东至洞庭湖大道，南至塑化公司，西至省建三公司，北至望岳路</t>
  </si>
  <si>
    <t>岳阳楼区九华山片区棚改（二期）</t>
  </si>
  <si>
    <t>东至东风湖路，南至洞庭北路与沿湖路交界口，西至洞庭湖，北至盐业公司家属楼</t>
  </si>
  <si>
    <t>岳阳楼区德胜北路延伸线两侧棚改项目</t>
  </si>
  <si>
    <t>东至湖东路，南至枫桥湖路，西至雅典铭苑，北至东风湖。</t>
  </si>
  <si>
    <t>岳阳楼区知青场路周边棚改项目</t>
  </si>
  <si>
    <t>东至巴陵1号开发楼盘，南至巴陵中路，西至冷水铺路，北至桐子岭路</t>
  </si>
  <si>
    <t>岳阳楼区汴河园路两侧棚改项目</t>
  </si>
  <si>
    <t>东至马壕，南至巴陵西路巴陵大桥蘑菇亭铁路道口，西至庙前街，北至洞庭北路际华3517工厂后门</t>
  </si>
  <si>
    <t>岳阳楼区枫桥湖道路两侧棚改项目</t>
  </si>
  <si>
    <t>东至德胜北路，南至京广铁路线，西至马壕，北至枫桥湖路</t>
  </si>
  <si>
    <t>岳阳楼区易家路周边棚改项目</t>
  </si>
  <si>
    <t>东至北港路，南至原枫树村居民点，西至易家路，北至青年东路</t>
  </si>
  <si>
    <t>岳阳楼区原经编厂周边棚改项目</t>
  </si>
  <si>
    <t>东至建湘路，南至五里中学，西至新站社区，北至兴湘花园</t>
  </si>
  <si>
    <t>岳阳楼区王家河流域综合治理工程周边棚改项目</t>
  </si>
  <si>
    <t>东至雷锋山路，南至茶园路，西至冷水铺路，北至通海路</t>
  </si>
  <si>
    <t>岳阳楼区北港北路延伸线周边棚改项目</t>
  </si>
  <si>
    <t>东至雷锋山居民区，南至桐子岭路，西至雷锋山经适房小区，北至花园坡路</t>
  </si>
  <si>
    <t>岳阳楼区工人文化宫周边棚改项目</t>
  </si>
  <si>
    <t>东至云梦路，南至青年西路，西至原五交化小区，北至云梦宾馆</t>
  </si>
  <si>
    <t>岳阳楼区白水及磨子山片区棚改项目（二期）</t>
  </si>
  <si>
    <t>东至云梦路，南至南津港小学，西至陈家巷，北至白水巷</t>
  </si>
  <si>
    <t>岳阳楼区建设北路中段周边棚改项目</t>
  </si>
  <si>
    <t>东至青年提社区，南至枫桥湖路，西至际华3517厂，北至东风湖</t>
  </si>
  <si>
    <t>岳阳楼区佘家垅低洼地段棚改项目</t>
  </si>
  <si>
    <t>东至楼区房产大厦，南至岳阳市国税局，西至琵琶王立交桥，北至巴陵中路</t>
  </si>
  <si>
    <t>岳阳楼区临港滨湖村棚户区改造项目</t>
  </si>
  <si>
    <t>岳阳楼区服务新港区工作组</t>
  </si>
  <si>
    <t>东至胥家桥村，南至洪源路，西至联港路，北至芭蕉湖</t>
  </si>
  <si>
    <t>岳阳楼区临港海关路与城陵矶路交汇处东南角棚改项目</t>
  </si>
  <si>
    <t>岳阳楼区城陵矶街道办事处</t>
  </si>
  <si>
    <t>东至海吉星，南至城陵矶路，西至华能宿舍，北至海关路</t>
  </si>
  <si>
    <t>君山区</t>
  </si>
  <si>
    <t>君山区柳林洲农科路棚改</t>
  </si>
  <si>
    <t>君山区城建投</t>
  </si>
  <si>
    <t>东至十字渠，南至农科路，西至君山大道，北至柳林路</t>
  </si>
  <si>
    <t>农科路棚改安置小区</t>
  </si>
  <si>
    <t>君山区柳林洲望城片区棚改</t>
  </si>
  <si>
    <t>东至银盘路，南至广场路，西至特种养殖场，北至柳毅大道</t>
  </si>
  <si>
    <t>望城片区棚改安置小区</t>
  </si>
  <si>
    <t>君山区广兴洲镇原汽车站片区棚改</t>
  </si>
  <si>
    <t>广兴洲镇政府</t>
  </si>
  <si>
    <t>东至广财路，南至临江路，西至广兴路，北至天长街路</t>
  </si>
  <si>
    <t>君山区许市镇茅屋岭片区棚改</t>
  </si>
  <si>
    <t>许市镇政府</t>
  </si>
  <si>
    <t>东至崇庆村，南至便民路，西至天井山南路，北至崇庆路</t>
  </si>
  <si>
    <t>君山区许市镇月山片区棚改</t>
  </si>
  <si>
    <t>东至天井山南路，南至银杏路，西至横山岭村，北至天井山林场</t>
  </si>
  <si>
    <t>君山区钱粮湖镇六门闸南段棚改</t>
  </si>
  <si>
    <t>钱粮湖镇政府</t>
  </si>
  <si>
    <t>东至东洞庭湖，南至钱岳公路，西至渔民新村，北至生态渔都</t>
  </si>
  <si>
    <t>君山区钱粮湖镇托龙山机瓦厂片区棚改</t>
  </si>
  <si>
    <t>东至环城西路，南至振兴路，西至层山西路，北至华容河大堤</t>
  </si>
  <si>
    <t>君山区钱粮湖镇钱贸小区棚改</t>
  </si>
  <si>
    <t>东至育才路，南至百花大道，西至蓝田路，北至朝阳路</t>
  </si>
  <si>
    <t>君山区良心堡南田纺织厂小区棚改</t>
  </si>
  <si>
    <t>良心堡镇政府</t>
  </si>
  <si>
    <t>东至振兴路，南至悦来河，西至202省道，北至福华路</t>
  </si>
  <si>
    <t>君山区政府机关周边棚改</t>
  </si>
  <si>
    <t>东至君山影剧院，南至区政府办公楼，西至自来水公司一水厂，北至君山中学</t>
  </si>
  <si>
    <t>机关周边棚改安置小区</t>
  </si>
  <si>
    <t>岳阳经开区</t>
  </si>
  <si>
    <t>经开区岳阳东客运枢纽棚改项目</t>
  </si>
  <si>
    <t>岳阳市交建投</t>
  </si>
  <si>
    <t>东至武广铁路线，南至高铁站广场山体边，西至金凤桥西路，北至规划的黎家村路</t>
  </si>
  <si>
    <t>经开区珍珠山片区棚改项目</t>
  </si>
  <si>
    <t>通海路管理处</t>
  </si>
  <si>
    <t>东至107国道，南至康王工业园，西至王家河，北至岳阳大道</t>
  </si>
  <si>
    <t>经开区羊角山（一期）片区棚改项目</t>
  </si>
  <si>
    <t>木里港管理处</t>
  </si>
  <si>
    <t>东至木里港工业园，南至羊角山公路，西至北港河，北至康王工业园</t>
  </si>
  <si>
    <t>南湖新区</t>
  </si>
  <si>
    <t>南湖新区湖滨社区枫树山片区棚改项目</t>
  </si>
  <si>
    <t>湖滨街道办事处</t>
  </si>
  <si>
    <t>东至畈中，南至岳阳县，西至莲花路，北至枫树山路</t>
  </si>
  <si>
    <t>南湖新区南湖区畔湖湾片区棚改（二期）</t>
  </si>
  <si>
    <t>南湖街道办事处</t>
  </si>
  <si>
    <t>东至畔湖主路，南至黄梅港污水处理厂，西至南湖，北至湖南理工学院新建组鱼池</t>
  </si>
  <si>
    <t>南湖新区圣安片区棚户区改造项目</t>
  </si>
  <si>
    <t>月山管理处</t>
  </si>
  <si>
    <t>东至圣安路，南至五星路A段，西至闲云路，北至圣安府邸</t>
  </si>
  <si>
    <t>南湖新区天灯咀二期（结转）项目</t>
  </si>
  <si>
    <t>求索街道办事处</t>
  </si>
  <si>
    <t>东至南湖水岸小区，南至南湖北岸，西至邕湖路，北至南湖西游路</t>
  </si>
  <si>
    <t>南湖新区龙山南、北麓棚户区</t>
  </si>
  <si>
    <t>龙山管理处</t>
  </si>
  <si>
    <t>东至岳兴路，南至龙山管理处阁子市社区大屋组，西至龙山社区抵南湖，北至黄梅港湿地公园</t>
  </si>
  <si>
    <t>屈原管理区</t>
  </si>
  <si>
    <t>屈原天问办事处棚改</t>
  </si>
  <si>
    <t>天问街道办事处</t>
  </si>
  <si>
    <t>东至富民街，南至虎型山社区，西至虎型山社区，北至S307</t>
  </si>
  <si>
    <t>屈原营田镇棚改</t>
  </si>
  <si>
    <t>营田镇政府</t>
  </si>
  <si>
    <t>东至糖粮路，南至屈原大道，西至虎形山社区，北至堤防会</t>
  </si>
  <si>
    <t>平江县</t>
  </si>
  <si>
    <t>平江县三犊源棚户区</t>
  </si>
  <si>
    <t>城关镇政府</t>
  </si>
  <si>
    <t>东至南街，南至影剧院，西至曲池路，北至首家坪大道</t>
  </si>
  <si>
    <t>三犊源棚户区安置房</t>
  </si>
  <si>
    <t>平江县秀野路棚户区</t>
  </si>
  <si>
    <t>东至首家坪大道，南至三犊源路，西至秀野路，北至北城路</t>
  </si>
  <si>
    <t>平江东片棚户区</t>
  </si>
  <si>
    <t>东至平江大桥，南至汨罗江边，西至民建路，北至碧潭大桥</t>
  </si>
  <si>
    <t>平江东片棚户区安置房</t>
  </si>
  <si>
    <t>平江西片棚户区</t>
  </si>
  <si>
    <t>东至十字街，南至西街，西至曲池路，北至首家坪大道</t>
  </si>
  <si>
    <t>平江县古城棚户区</t>
  </si>
  <si>
    <t>东至水沙坪路，南至首家坪大道，西至北城路，北至规划道路</t>
  </si>
  <si>
    <t>古城棚户区安置房</t>
  </si>
  <si>
    <t>平江县氮肥厂段棚户区</t>
  </si>
  <si>
    <t>东至鲁肃山公园，南至平伍公路，西至汨罗江，北至汨罗江</t>
  </si>
  <si>
    <t>氮肥厂棚户区安置房</t>
  </si>
  <si>
    <t>平江县甲山河棚户区</t>
  </si>
  <si>
    <t>东至天岳大道，南至三阳路，西至防洪堤，北至汨罗江</t>
  </si>
  <si>
    <t>甲山河棚户区安置房</t>
  </si>
  <si>
    <t>平江县城新棚户区</t>
  </si>
  <si>
    <t>东至曲池路，南至大西门路，西至启明中学，北至首家坪路</t>
  </si>
  <si>
    <t>平江县金窝棚户区</t>
  </si>
  <si>
    <t>三阳乡政府</t>
  </si>
  <si>
    <t>东至田园路，南至育才西路，西至汨罗江，北至大西村</t>
  </si>
  <si>
    <t>金窝棚户区安置房</t>
  </si>
  <si>
    <t>平江县发电公司黄棠电站棚户区改造</t>
  </si>
  <si>
    <t>平江县水力发电有限公司黄棠分公司</t>
  </si>
  <si>
    <t>东至五里村，南至内绕山公路，西至五里村黄棠组，北至x095县道</t>
  </si>
  <si>
    <t>平江县余坪镇棚户区改造项目</t>
  </si>
  <si>
    <t>余坪镇政府</t>
  </si>
  <si>
    <t>东至谈胥小学，南至谈胥集镇，西至谈岳公路，北至稻竹村界</t>
  </si>
  <si>
    <t>平江县三市镇棚户区改造</t>
  </si>
  <si>
    <t>三市镇政府</t>
  </si>
  <si>
    <t>东至钟洞河及三星村村级公路，南至抵钟洞河及永太村村级公路，西至抵兴三路，北至抵平三公路</t>
  </si>
  <si>
    <t>平江县谈岑供销社棚户区改造</t>
  </si>
  <si>
    <t>谈岑供销合作社</t>
  </si>
  <si>
    <t>东至肉食站，南至居民自留地，西至张市乡政府，北至平西公路</t>
  </si>
  <si>
    <t>平江县安定供销合作社安定桥棚户区改造</t>
  </si>
  <si>
    <t>安定供销合作社</t>
  </si>
  <si>
    <t>东至昌安大道，南至安弟思酒店，西至106国道，北至安思公路</t>
  </si>
  <si>
    <t>平江县南江供销社棚户区改造</t>
  </si>
  <si>
    <t>南江供销合作社</t>
  </si>
  <si>
    <t>东至欧阳咏房屋，南至南江粮站，西至南江镇综合服务厂，北至南江邮电局</t>
  </si>
  <si>
    <t>平江县粟山供销社棚户区改造</t>
  </si>
  <si>
    <t>粟山供销合作社</t>
  </si>
  <si>
    <t>东至原伍市粮站，南至平伍公路，西至长青北路，北至伍市老街</t>
  </si>
  <si>
    <t>平江县南江镇棚户区改造</t>
  </si>
  <si>
    <t>南江镇政府</t>
  </si>
  <si>
    <t>东至担水巷街，南至新街幼儿园，西至滨江南路，北至南江中路</t>
  </si>
  <si>
    <t>平江县三市镇三眼桥棚户区改造（二期）</t>
  </si>
  <si>
    <t>东至居委会老街，南至钟洞河，西至肥田村富康路，北至抵平三公路</t>
  </si>
  <si>
    <t>岳阳县</t>
  </si>
  <si>
    <t>岳阳县荣家湾镇易家片区城市棚户区改造项目</t>
  </si>
  <si>
    <t>荣家湾镇政府</t>
  </si>
  <si>
    <t>东至枫桥居委会，南至城南路，西至青山南路，北至兴荣路</t>
  </si>
  <si>
    <t>岳阳县荣家湾镇文子素城市棚户区改造项目</t>
  </si>
  <si>
    <t>东至天鹅南路，南至先锋路，西至亿丰市场，北至城南路</t>
  </si>
  <si>
    <t>岳阳县纱厂片区城市棚户区改造项目</t>
  </si>
  <si>
    <t>东至污水处理厂，南至富荣东路，西至纱厂红线，北至防洪大堤</t>
  </si>
  <si>
    <t>岳阳县荣家湾镇城北坡内荣城市棚户区改造项目</t>
  </si>
  <si>
    <t>东至纱厂，南至卫农居委会，西至天鹅北路，北至小毛家湖</t>
  </si>
  <si>
    <t>岳阳县荣家湾镇街赵城市棚户区改造项目(城中村）</t>
  </si>
  <si>
    <t>东至长丰路，南至滨水东路，西至城南河，北至富荣东路</t>
  </si>
  <si>
    <t>岳阳县荣家湾镇街赵二期城市棚户区改造项目（机关幼儿园西南侧）</t>
  </si>
  <si>
    <t>东至友爱路，南至制药四厂围墙，西至中湘街，北至荣家湾镇政府</t>
  </si>
  <si>
    <t>岳阳县荣家湾镇文胜二期城市棚户区改造项目</t>
  </si>
  <si>
    <t>东至党校路，南至县党校，西至京广铁路，北至城东路</t>
  </si>
  <si>
    <t>岳阳县荣家湾镇友爱路棚户区改造项目</t>
  </si>
  <si>
    <t xml:space="preserve">荣家湾镇政府 </t>
  </si>
  <si>
    <t>东至友爱路，南至制药四场，西至镇政府围墙，北至皮鞋厂</t>
  </si>
  <si>
    <t>岳阳县荣家湾镇老港社区城市棚户区改造项目</t>
  </si>
  <si>
    <t>东起文勃屋场，南至济美村，西至洞庭湖，北至鹿角茶场</t>
  </si>
  <si>
    <t>岳阳县荣家湾镇麻塘片区城市棚户区改造项目</t>
  </si>
  <si>
    <t>东起岳荣公路，南至北闸，西至洞庭湖大堤，北至岳雅中学地块</t>
  </si>
  <si>
    <t>岳阳县新墙集镇城市棚户区改造项目</t>
  </si>
  <si>
    <t>新墙镇政府</t>
  </si>
  <si>
    <t>东至107国道，南至老集贸市场，西至集镇西街，北至荣公公路</t>
  </si>
  <si>
    <t>岳阳县新开集镇城市棚户区改造项目</t>
  </si>
  <si>
    <t>新开镇政府</t>
  </si>
  <si>
    <t>东至107国道，南至新开中学，西至新开林场，北至廖家组</t>
  </si>
  <si>
    <t>岳阳县张谷英镇城市棚户区改造项目</t>
  </si>
  <si>
    <t>张谷英镇政府</t>
  </si>
  <si>
    <t>东至张谷英镇政府，南至谷英路，西至梅城线，北至张谷英信用社</t>
  </si>
  <si>
    <t>华容县</t>
  </si>
  <si>
    <t>华容县田家湖棚户区改造</t>
  </si>
  <si>
    <t>田家湖生态新区管委会，岳阳惠华投资发展有限公司</t>
  </si>
  <si>
    <t>东至普圣堂村八组，南至普圣堂村九组，西至田家湖五家洲，北至华鲇路</t>
  </si>
  <si>
    <t>华容县桥东农民街棚户区改造</t>
  </si>
  <si>
    <t>岳阳惠华投资发展有限公司</t>
  </si>
  <si>
    <t>东至县布鞋厂，南至民富街南端，西至明轩大酒店，北至民富街北端</t>
  </si>
  <si>
    <t>华容县风波岭棚户区改造</t>
  </si>
  <si>
    <t>以风波岭为中心，东至名皇宾馆，南至西正街，西至六中巷，北至一桥西路</t>
  </si>
  <si>
    <t>湘阴县</t>
  </si>
  <si>
    <t>湘阴县城南棚户区改造项目</t>
  </si>
  <si>
    <t>湘阴县工业园管委会</t>
  </si>
  <si>
    <t>东到工业大道，南到顺天大道，西到文樟大道，北到洋沙湖大道</t>
  </si>
  <si>
    <t>湘阴县湘益棚户区改造项目</t>
  </si>
  <si>
    <t>湘阴县漕溪港街道办事处</t>
  </si>
  <si>
    <t>东到吉祥路，南到长岭路，西至芙蓉北路，北到车站路</t>
  </si>
  <si>
    <t>湘阴县茶场棚户区改造项目</t>
  </si>
  <si>
    <t>湘阴县文星镇政府</t>
  </si>
  <si>
    <t>东至紫华路，南至洋沙湖大道，西至洋沙湖，北至规划路</t>
  </si>
  <si>
    <t>湘阴县南岸棚户区改造项目</t>
  </si>
  <si>
    <t>东至芙蓉北路，南至白水江路，西至文樟大道，北至东湖</t>
  </si>
  <si>
    <t>湘阴县城东棚户区改造项目（二期）</t>
  </si>
  <si>
    <t>东到原吉路，南到江东路，西到芙蓉北路，北到长岭路</t>
  </si>
  <si>
    <t>湘阴县嵩焘棚户区改造项目</t>
  </si>
  <si>
    <t>东到规划路，南到江东路，西到旭东路，北到长岭路</t>
  </si>
  <si>
    <t>湘阴县湖上桥棚户区改造项目</t>
  </si>
  <si>
    <t>东到太傅路，南到江东路，西到旺商街，北到通达湖</t>
  </si>
  <si>
    <t>临湘市</t>
  </si>
  <si>
    <t>临湘市西正街片区棚改项目</t>
  </si>
  <si>
    <t>长安街道办事处</t>
  </si>
  <si>
    <t>东至人民医院，西至建新北路，南至长五路，北至光荣院</t>
  </si>
  <si>
    <t>临湘市芙蓉路片区棚改项目</t>
  </si>
  <si>
    <t>五里街道办事处</t>
  </si>
  <si>
    <t>东至装卸公司，西至涂沈巷，南至107国道，北至京广铁路</t>
  </si>
  <si>
    <t>临湘市北环路片区棚改项目</t>
  </si>
  <si>
    <t>东至长安河，西至六中，南至白云湖，北至永昌西路</t>
  </si>
  <si>
    <t>临湘市工业园片区棚改项目</t>
  </si>
  <si>
    <t>东至临湘大道,西至五尖山脚，南至工业园，北至沿湖路</t>
  </si>
  <si>
    <t>汨罗市</t>
  </si>
  <si>
    <t>汨罗市高泉新城综合体棚户区改造</t>
  </si>
  <si>
    <t>汨罗市安居投</t>
  </si>
  <si>
    <t>东至友谊河，南至江漓路，西至京广铁路，北至汨罗江大堤</t>
  </si>
  <si>
    <t>汨罗市友谊河沿线棚户区改造</t>
  </si>
  <si>
    <t>东至友谊河，南至鲁狮坝，西至泉水巷，北至沿江大道</t>
  </si>
  <si>
    <t>汨罗市通江路片区棚户区改造</t>
  </si>
  <si>
    <t>东至修远路，南至汨新大道，西至山水路，北至汨罗江大道</t>
  </si>
  <si>
    <t>汨罗市中心城区零星棚户区改造</t>
  </si>
  <si>
    <t>中心城区内的危房</t>
  </si>
  <si>
    <t>汨罗市武夷山夹城棚户区改造</t>
  </si>
  <si>
    <t>东至红旗水库，南至南托路，西至西环路，北至北托路</t>
  </si>
  <si>
    <t>汨罗市玉笥山棚户区改造（屈子文化园片区）</t>
  </si>
  <si>
    <t>东至旅游线，南至汨罗江北岸，西至屈子祠集镇，北至红屈公路</t>
  </si>
  <si>
    <t>汨罗市高泉山片区棚户区改造</t>
  </si>
  <si>
    <t>东至泉水巷，南至罗城路，西至劳动路，北至汨罗江大道</t>
  </si>
  <si>
    <t>汨罗市东延线片区棚户区改造</t>
  </si>
  <si>
    <t>东至赵公桥，南至S308，西至团山，北至汨罗江南岸</t>
  </si>
  <si>
    <t>汨罗市长乐镇棚户区改造</t>
  </si>
  <si>
    <t>长乐镇政府</t>
  </si>
  <si>
    <t xml:space="preserve"> 东至长岳街，南至沿江路，西至十古公路，北至百兴街</t>
  </si>
  <si>
    <t>汨罗市长乐镇长棚户区改造二期</t>
  </si>
  <si>
    <t>常德市小计</t>
  </si>
  <si>
    <t xml:space="preserve">市本级及辖区   </t>
  </si>
  <si>
    <t>三闾社区棚改项目</t>
  </si>
  <si>
    <t>武陵区政府</t>
  </si>
  <si>
    <t>东至紫缘路、南至中国人民财产保险股份有限公司武陵支公司、西至三闾港、北至杨武垱</t>
  </si>
  <si>
    <t>西苑社区棚改项目</t>
  </si>
  <si>
    <t>长庚路以西、滨湖路南北两侧</t>
  </si>
  <si>
    <t>长家山一组棚改项目</t>
  </si>
  <si>
    <t>东至龙港路、南至原滨湖印刷厂宿舍巷道、西至滨湖新天地小区、北至烟厂员工俱乐部</t>
  </si>
  <si>
    <t>长家山一组安置房</t>
  </si>
  <si>
    <t>贾家湖东侧棚项目</t>
  </si>
  <si>
    <t>校场街以北、贾家湖以东</t>
  </si>
  <si>
    <t>危旧房改造项目二期</t>
  </si>
  <si>
    <t>武陵区城区</t>
  </si>
  <si>
    <t>公交公司宿舍及周边地块二期棚改项目</t>
  </si>
  <si>
    <t>东至阳光路、南至人民路、西至晨光路、北至育才路</t>
  </si>
  <si>
    <t>原化工机械厂宿舍         棚改项目</t>
  </si>
  <si>
    <t>武陵区芙蓉街道落路口社区，长庚路以西、烟厂三区对面</t>
  </si>
  <si>
    <t>三岔路村棚改项目</t>
  </si>
  <si>
    <t>龙港路以西、鼎喜酒店以北</t>
  </si>
  <si>
    <t>三岔路安置房</t>
  </si>
  <si>
    <t>朝阳路A地块棚改项目</t>
  </si>
  <si>
    <t>南至柳叶大道、西至武陵区政府、北至沙港路</t>
  </si>
  <si>
    <t>朝阳路B地块棚改项目</t>
  </si>
  <si>
    <t>东至朝阳路、南至沙港路、西至沙港安置小区、北至紫菱路</t>
  </si>
  <si>
    <t>育美地块棚改项目</t>
  </si>
  <si>
    <t xml:space="preserve">  武陵区芷兰街道荷花社区，东至苏拱桥农资市场、南至励新路、西至翦伯赞路、北至芷兰街道办事处及华电新城</t>
  </si>
  <si>
    <t>荷花社区三组
棚改项目</t>
  </si>
  <si>
    <t xml:space="preserve">  武陵区芷兰街道荷花社区，东至荷花路、南至沙港路、西至金沅丽景小区、北至励新路</t>
  </si>
  <si>
    <t>郭家巷两侧棚改项目</t>
  </si>
  <si>
    <t>芙蓉家园以东、洞庭大道以南、本慧机电公司以西、原常德师范学校以北</t>
  </si>
  <si>
    <t>高坪头南侧棚改项目</t>
  </si>
  <si>
    <t>东至常德大道、南至和生源养老公寓、西至水星香榭里小区、北至青年路</t>
  </si>
  <si>
    <t>老年大学棚户区改造项目</t>
  </si>
  <si>
    <t>东至滨湖社区十九组、南至武陵区疾控中心、西至茉莉路、北至市十一中学</t>
  </si>
  <si>
    <t>老年大学安置房</t>
  </si>
  <si>
    <t>原市水电暖通公司地块棚改项目</t>
  </si>
  <si>
    <t>东至高车路、南至人民路、西至新河渠、北至居民小区</t>
  </si>
  <si>
    <t>沾天湖社区改造项目</t>
  </si>
  <si>
    <t>柳叶湖管委会</t>
  </si>
  <si>
    <t>S306以南、J28县道以西、238乡道以东、沾天湖北湖以北区域。</t>
  </si>
  <si>
    <t>猴子巷棚改改扩翻建项目</t>
  </si>
  <si>
    <t>猴子巷社区的东环路、南环路、西环路、北环路的合围区域</t>
  </si>
  <si>
    <t>江南片区改造项目三期</t>
  </si>
  <si>
    <t>蔡家岗政府</t>
  </si>
  <si>
    <t>东至派出所路、南至延寿社区周湾组、西至蔡家岗中学、北至蔡高路</t>
  </si>
  <si>
    <t>石板滩棚改项目</t>
  </si>
  <si>
    <t>石板滩政府</t>
  </si>
  <si>
    <t>东至沅澧快速干线南至渐安路西至烟叶仓库北至连花堰社区</t>
  </si>
  <si>
    <t>斗姆湖棚改项目</t>
  </si>
  <si>
    <t>斗姆湖街道办</t>
  </si>
  <si>
    <t>东至金星路南至花园社区一组西至常沅路北至机场社区</t>
  </si>
  <si>
    <t>蒿子港改扩翻建项目</t>
  </si>
  <si>
    <t>蒿子港镇</t>
  </si>
  <si>
    <t>鼎城区蒿子港镇东至42县道南至惠美饭店北至蒿子港镇邮政支局</t>
  </si>
  <si>
    <t>蒿子港棚改项目二期</t>
  </si>
  <si>
    <t>蒿子港镇政府</t>
  </si>
  <si>
    <t>东至沿江路南至和锦阳街西至经三路北至河口街</t>
  </si>
  <si>
    <t>十美堂改扩翻建项目</t>
  </si>
  <si>
    <t>十美堂镇</t>
  </si>
  <si>
    <t>鼎城区十美堂镇东至洞黑公路、南至老街居委会南湾桥、西至同富路与旅游大道交汇处、北至兴镇居委会文化广场</t>
  </si>
  <si>
    <t>黄土店改扩翻建项目</t>
  </si>
  <si>
    <t>黄土店镇</t>
  </si>
  <si>
    <t>鼎城区黄土店镇东至常安高速出口、南至金霞花苑、西至枉水南桥、北至中石油加油站</t>
  </si>
  <si>
    <t>谢家铺改扩翻建项目</t>
  </si>
  <si>
    <t>谢家铺镇</t>
  </si>
  <si>
    <t>鼎城区谢家铺镇南至319国道大港桥、北至高速公路出口</t>
  </si>
  <si>
    <t>韩公渡改扩翻建项目</t>
  </si>
  <si>
    <t>韩公渡镇</t>
  </si>
  <si>
    <t>鼎城区韩公渡镇东至中街、新街北街，南至八号街、西至三美社区、北至小路2</t>
  </si>
  <si>
    <t>牛鼻滩镇改扩翻建项目</t>
  </si>
  <si>
    <t>牛鼻滩镇</t>
  </si>
  <si>
    <t>东至牛鼻滩电排南至六总宫西至镇政府北至沅水堤</t>
  </si>
  <si>
    <t>浦沅改扩翻建项目</t>
  </si>
  <si>
    <t>灌溪浦沅</t>
  </si>
  <si>
    <t>鼎城区灌溪镇东至渐河、南至大档小区、西至207国道、北至富窑路</t>
  </si>
  <si>
    <t>临沅水片区棚改项目（三期）</t>
  </si>
  <si>
    <t>常德经开区棚改办</t>
  </si>
  <si>
    <t>蒿草湖社区</t>
  </si>
  <si>
    <t>乾明寺社区</t>
  </si>
  <si>
    <t>洞北社区</t>
  </si>
  <si>
    <t>五一社区</t>
  </si>
  <si>
    <t>永丰社区罗家岗</t>
  </si>
  <si>
    <t>莲花池社区</t>
  </si>
  <si>
    <t>苏家渡、双岗、石门桥和永丰社区城中村改造</t>
  </si>
  <si>
    <t>桃花源镇棚户区改造（四期）</t>
  </si>
  <si>
    <t>桃花源镇人民政府</t>
  </si>
  <si>
    <t>桃花源镇汤家山、桃花源片区、桃仙岭片区</t>
  </si>
  <si>
    <t>西湖管理区2018年棚户区改造项目</t>
  </si>
  <si>
    <t>西湖区经投公司</t>
  </si>
  <si>
    <t>西湖镇新民社区</t>
  </si>
  <si>
    <t>原金丰砖瓦厂棚户区改造项目</t>
  </si>
  <si>
    <t>西洞庭管理区住建局</t>
  </si>
  <si>
    <t>西洞庭管理区金凤街道</t>
  </si>
  <si>
    <t>西洞庭管理区原三分场、五分场墟场棚户区改造项目</t>
  </si>
  <si>
    <t>西洞庭管理区祝丰镇</t>
  </si>
  <si>
    <t>汉寿县</t>
  </si>
  <si>
    <t>建筑公司棚户区</t>
  </si>
  <si>
    <t>汉寿城投公司</t>
  </si>
  <si>
    <t>汉寿县龙阳街道南岳路248号 南至南岳路，北至南岳路实验小学，东至孟奇中路，西至南岳路实验小学</t>
  </si>
  <si>
    <t>银水路棚户区改造</t>
  </si>
  <si>
    <t>汉寿县开元发展投资有限责任公司</t>
  </si>
  <si>
    <t>龙阳街道办事处城南社区</t>
  </si>
  <si>
    <t>城西棚户区</t>
  </si>
  <si>
    <t>汉寿县辰阳街道杨旗路78号 南至城北河路，北至林业局苗圃，东至杨旗西路，西至城北河</t>
  </si>
  <si>
    <t>太子庙棚户区</t>
  </si>
  <si>
    <t>汉寿县太子庙镇 南至火车站，北至麒麟路，东至汉寿县第五中学，西至国家粮食储备库</t>
  </si>
  <si>
    <t>沧港棚户区</t>
  </si>
  <si>
    <t>汉寿县沧港镇</t>
  </si>
  <si>
    <t>汉寿县沧港镇 南至南街，北至北街，东至东街，西至教育路</t>
  </si>
  <si>
    <t>袁家坪棚户区</t>
  </si>
  <si>
    <t>汉寿县罐头嘴镇</t>
  </si>
  <si>
    <t>汉寿县罐头嘴镇 南至邻河，北至文化街，东至科技街，西至集贸街</t>
  </si>
  <si>
    <t>桃源县</t>
  </si>
  <si>
    <t>桃源县黄石水库棚户区改造项目</t>
  </si>
  <si>
    <t>桃源县城投公司</t>
  </si>
  <si>
    <t>黄石水库机关院内、渔场、茶场</t>
  </si>
  <si>
    <t>桃源县漳江镇棚户区改造项目</t>
  </si>
  <si>
    <t>东至滨河路；南至建设路；西至荷花路；北至青林路</t>
  </si>
  <si>
    <t>桃源县陬市棚户区改造项目</t>
  </si>
  <si>
    <t>桃源县城投公司、桃源县大美文化旅游发展有限公司</t>
  </si>
  <si>
    <t>东至镇信用社；南至镇派出所；西至中心小学；北至农贸市场</t>
  </si>
  <si>
    <t>陬市安置房</t>
  </si>
  <si>
    <t>桃源县漆河棚户区改造项目</t>
  </si>
  <si>
    <t>桃源县漆河镇政府</t>
  </si>
  <si>
    <t>东至大桥路；南至白洋河道；西至漆黄公路；北至漆家山</t>
  </si>
  <si>
    <t>桃源县观音巷棚户区改造（城中村）项目</t>
  </si>
  <si>
    <t>桃源县城投公司、桃源县棚改公司</t>
  </si>
  <si>
    <t>边街煤栈建设点、城西粮库建设点</t>
  </si>
  <si>
    <t>桃源县通信设备厂棚户区改造项目</t>
  </si>
  <si>
    <t>桃源县城投公司、桃源县开元公司</t>
  </si>
  <si>
    <t>东至渔父路；南至武陵路；西至漳江路；北至莲花湖</t>
  </si>
  <si>
    <t>桃源县理公港棚户区改造项目</t>
  </si>
  <si>
    <t>桃源县理公港镇政府</t>
  </si>
  <si>
    <t>东至理公港粮店；南至港育水库；西至小河口村部；北至风湘溪</t>
  </si>
  <si>
    <t>临澧县</t>
  </si>
  <si>
    <t>安福中路片区棚改 一期</t>
  </si>
  <si>
    <t>临澧县房地产管理局</t>
  </si>
  <si>
    <t>安福镇东至一号干线、北至迎宾路、西至泉坪路、南至文化街</t>
  </si>
  <si>
    <t>迎宾路片区棚改   三期</t>
  </si>
  <si>
    <t>安福镇东至建设路、北至灵泉路、西至青年路、南至滨河路</t>
  </si>
  <si>
    <t>四季红片区棚改二期</t>
  </si>
  <si>
    <t>安福镇东至迎宾路、北至朱荷路、西至滨河路、南至道水</t>
  </si>
  <si>
    <t>新安片区棚改一期</t>
  </si>
  <si>
    <t>临澧县新安镇人民政府</t>
  </si>
  <si>
    <t>新安镇东至泹阳、北至二号干线、西至第三人民医院、南至澧水</t>
  </si>
  <si>
    <t>合口片区棚改一期</t>
  </si>
  <si>
    <t>临澧县合口镇人民政府</t>
  </si>
  <si>
    <t>合口镇东至三元口、西至西排沟、北至二号干线、南至澧水</t>
  </si>
  <si>
    <t>停弦片区棚改一期</t>
  </si>
  <si>
    <t>临澧县停弦渡镇人民政府</t>
  </si>
  <si>
    <t>停弦渡镇北至澧水、南至石渡居委会、西至陶瓷厂、东至省道沿线</t>
  </si>
  <si>
    <t>石门县</t>
  </si>
  <si>
    <t>二都片区棚户区改造项目（一期）</t>
  </si>
  <si>
    <t>宝峰投公司</t>
  </si>
  <si>
    <t>东至牌楼,西至大汉新城,南至十九峰山,北至澧水河</t>
  </si>
  <si>
    <t>澧水以北棚户区改造项目（一期）</t>
  </si>
  <si>
    <t>石门县城市建设投资开发有限责任公司</t>
  </si>
  <si>
    <t>东至杨二叉社区，西至三江口，南至澧水河，北至S308绕城线</t>
  </si>
  <si>
    <t>东城片区棚户区改造项目（一期）</t>
  </si>
  <si>
    <t>石门县城投</t>
  </si>
  <si>
    <t>东至杨二叉社区,西至狮子脑,南至澧水河,北至铁路</t>
  </si>
  <si>
    <t>白洋湖社区棚户区改造项目</t>
  </si>
  <si>
    <t>蒙泉镇政府</t>
  </si>
  <si>
    <t>东至白洋湖加油站,西至蒙泉中学,南至东宏汽修厂,北至白洋变电站</t>
  </si>
  <si>
    <t>易家渡社区棚户区改造项目</t>
  </si>
  <si>
    <t>易家渡镇政府</t>
  </si>
  <si>
    <t>易家渡社区</t>
  </si>
  <si>
    <t>新关社区棚户区改造项目</t>
  </si>
  <si>
    <t>新关镇政府</t>
  </si>
  <si>
    <t>东至特水家属区,西至中心幼儿园,南至新堰街,北至S303公路</t>
  </si>
  <si>
    <t>澧县</t>
  </si>
  <si>
    <t>澧县澧澹街道办城中村三期</t>
  </si>
  <si>
    <t>澧县澧州城市发展实业有限公司</t>
  </si>
  <si>
    <t>澧县澧澹街道办大巷口一组052号、夹堤三组116号、三甲四组092号、蔡津九组196号、玉皇八组037号、樟柳九组126号、仁和七组354号、拥宪十五组067号、永固十一组117号、上福社区二组055号</t>
  </si>
  <si>
    <t>澧县澧阳街道办棚户区改造三期</t>
  </si>
  <si>
    <t>澧县澧阳街道办棚场街社区124号、群玉253号、洗墨池157号、澹阳284号、新河358号、水德庙146号、珍珠125号、万寿宫752号</t>
  </si>
  <si>
    <t>澧县澧浦街道办棚户区改造三期</t>
  </si>
  <si>
    <t>澧县澧浦街道办澧阳社区1组、襄阳社区2组、三贤社区6组、彭家社区11组、卢家社区6组</t>
  </si>
  <si>
    <t>澧县澧西街道办棚户区改造三期</t>
  </si>
  <si>
    <t>澧县澧西街道办黄泥、四马、荣家台社区</t>
  </si>
  <si>
    <t>澧县澧南镇棚户区改造</t>
  </si>
  <si>
    <t>澧南镇政府</t>
  </si>
  <si>
    <t>澧南镇政府乔家河社区　001号－335号；472号－887号</t>
  </si>
  <si>
    <t>澧县小渡口镇棚户区改造</t>
  </si>
  <si>
    <t>小渡口镇政府</t>
  </si>
  <si>
    <t>澧县小渡口镇政府小渡口社区01号</t>
  </si>
  <si>
    <t>澧县大堰垱镇棚户区改造</t>
  </si>
  <si>
    <t>大堰垱镇政府</t>
  </si>
  <si>
    <t>澧县大堰垱镇西街社区</t>
  </si>
  <si>
    <t>澧县永兴寺片区棚户区改造</t>
  </si>
  <si>
    <t>澧阳街道办</t>
  </si>
  <si>
    <t>澧阳街道办永兴寺社区</t>
  </si>
  <si>
    <t>澧县澧澹街道棚改项目</t>
  </si>
  <si>
    <t>澧澹街道办</t>
  </si>
  <si>
    <t>邓家滩社区</t>
  </si>
  <si>
    <t>津市市</t>
  </si>
  <si>
    <t>津市市2018年棚户区改造项目</t>
  </si>
  <si>
    <t>津市市城市建设投资开发有限责任公司</t>
  </si>
  <si>
    <t>轧花厂宿舍片区（东至园林路，西至澧水二桥，南至澧水大堤，北至车胤大道）</t>
  </si>
  <si>
    <t>老猪鬃厂宿舍（东至刘公桥路，西至中意幸福里，南至车胤大道，北至银苑路）</t>
  </si>
  <si>
    <t>老湘运车站宿舍（东至新天地，西至西环线，南至澧水大堤，北至建设路）</t>
  </si>
  <si>
    <t>津市市城中村棚户区二期改造项目</t>
  </si>
  <si>
    <t>津市市保障性住房投资建设开发有限责任公司</t>
  </si>
  <si>
    <t>盐矿宿舍片区（东至五完小，西至果园路，北至皇姑山，南至大同路）</t>
  </si>
  <si>
    <t>麓山小区及周边（东至襄窑路，西至一中，北至湖畔华庭，南至大同路）</t>
  </si>
  <si>
    <t>环肖家湖片区（东至天子岗路，西至肖家湖，南至敬老院，北至南门桥）</t>
  </si>
  <si>
    <t>李家铺棚户区改造项目</t>
  </si>
  <si>
    <t>毛里湖镇政府</t>
  </si>
  <si>
    <t>李家铺（东至新桥大道，西至中学，南至加油站，北至南湘路）</t>
  </si>
  <si>
    <t>棠华棚户区改造项目</t>
  </si>
  <si>
    <t>药山镇政府</t>
  </si>
  <si>
    <t>棠华（东至华西路，西至棠华铺街，南至棠华大道，北至华政街）</t>
  </si>
  <si>
    <t>白衣棚户区改造项目</t>
  </si>
  <si>
    <t>白衣镇政府</t>
  </si>
  <si>
    <t>白衣（东至镇政府，西至家具广场，南至中心小学，北至计生协会）</t>
  </si>
  <si>
    <t>安乡县</t>
  </si>
  <si>
    <t>安乡县陈家嘴镇棚户区改造</t>
  </si>
  <si>
    <t>陈家嘴镇人民政府</t>
  </si>
  <si>
    <t>陈家嘴镇朝阳社区，北起粮店，南至十字街口，东起中山村，西至十字街口</t>
  </si>
  <si>
    <t>安乡县下渔口镇棚户区改造</t>
  </si>
  <si>
    <t>下渔口镇人民政府</t>
  </si>
  <si>
    <t>下渔口镇下渔口社区，东起坡子街，西至电管所</t>
  </si>
  <si>
    <t>东城片区五期棚户区改造</t>
  </si>
  <si>
    <t>安乡县城市经营投资有限公司</t>
  </si>
  <si>
    <t>深柳镇文昌湾社区、长岭洲社区、保堤社区，安乡大道以东、子龙大道以北</t>
  </si>
  <si>
    <t>大鲸港镇街区棚户区改造</t>
  </si>
  <si>
    <t>安乡县大鲸港镇人民政府</t>
  </si>
  <si>
    <t>大鲸港镇新镇西街与日银路交汇处</t>
  </si>
  <si>
    <t>大鲸港城中村棚户区改造二期</t>
  </si>
  <si>
    <t>安乡县众宇实业发展有限公司</t>
  </si>
  <si>
    <t>大鲸港镇永乐社区，东至防洪大堤、南至护城河、西至S306、北至新镇街</t>
  </si>
  <si>
    <t>安乡县农批市场棚户区改造</t>
  </si>
  <si>
    <t>深柳镇长岭洲社区、文昌湾社区，东至汇金国际围墙、南至凯斯机械围墙边线、西至洞庭大道、北至安南路</t>
  </si>
  <si>
    <t>黄山头镇街区棚户区改造（二期）</t>
  </si>
  <si>
    <t>黄山头镇人民政府</t>
  </si>
  <si>
    <t>黄山头镇南禅社区和凤凰社区，北起湘鄂交界，南至加油站</t>
  </si>
  <si>
    <t>张家界市小计</t>
  </si>
  <si>
    <t>经投公司</t>
  </si>
  <si>
    <t>茂隆商城以西至逸臣广场以东周边城市棚户区改造项目</t>
  </si>
  <si>
    <t>张家界市经济发展集团有限公司</t>
  </si>
  <si>
    <t>永定区永定办事处回龙居委会解放路</t>
  </si>
  <si>
    <t>崇实北校周边城市棚户区改造项目</t>
  </si>
  <si>
    <t>永定区永定办事处回龙居委会回龙路</t>
  </si>
  <si>
    <t>岩塔菜市场周边城市棚户区改造项目（二期）</t>
  </si>
  <si>
    <t>永定区永定办事处后容街社区</t>
  </si>
  <si>
    <t>子午西路延伸段周边棚改项目(一期)</t>
  </si>
  <si>
    <t>永定区大庸桥办事处小河坎社区</t>
  </si>
  <si>
    <t>荷花片区城市棚户区改造项目</t>
  </si>
  <si>
    <t>永定区南庄坪办事处荷花居委会</t>
  </si>
  <si>
    <t>枫香岗片区城市棚户区改造项目</t>
  </si>
  <si>
    <t>永定区枫香岗乡大溶溪村</t>
  </si>
  <si>
    <t>八米桥空港新城城市棚户区改造项目</t>
  </si>
  <si>
    <t>永定区南庄坪办事处八米桥村</t>
  </si>
  <si>
    <t>爱尔堡幼儿园周边城市棚户区改造项目</t>
  </si>
  <si>
    <t>永定区南庄坪路2巷12号</t>
  </si>
  <si>
    <t>阳湖坪前社村棚户区改造项目(一期)</t>
  </si>
  <si>
    <t>张家界经济开发区</t>
  </si>
  <si>
    <t>永定区阳湖坪街道办事处</t>
  </si>
  <si>
    <t>阳湖坪前社村棚户区改造项目(二期)</t>
  </si>
  <si>
    <t>阳湖坪田家台村（大桥以西）棚户区改造项目</t>
  </si>
  <si>
    <t>永定区阳湖坪街道办事处田家台社区</t>
  </si>
  <si>
    <t>阳湖坪屈家坊村棚户区改造项目</t>
  </si>
  <si>
    <t>永定区阳湖坪街道办事处屈家坊社区</t>
  </si>
  <si>
    <t>永定大道以北，聚星汽车城周边城市棚户区改造项目</t>
  </si>
  <si>
    <t>永定区西溪坪街道办事处胡家河社区</t>
  </si>
  <si>
    <t>东平路以东，澧岸家园以西，澧水河以南周边城市棚户区改造项目</t>
  </si>
  <si>
    <t>永定区西溪坪街道办事处彭家巷社区</t>
  </si>
  <si>
    <t>市华瑞</t>
  </si>
  <si>
    <t>官黎坪老居委会周边（城中村）棚户区改造项目</t>
  </si>
  <si>
    <t>张家界市华瑞国有资产经营管理有限公司</t>
  </si>
  <si>
    <t>东至迎宾路，西至鼎泰逸景园，南至官黎路，北至大庸路</t>
  </si>
  <si>
    <t>永定区</t>
  </si>
  <si>
    <t>王家坪集镇棚户区改造（改扩翻）项目</t>
  </si>
  <si>
    <t>永定区住房和城乡建设局</t>
  </si>
  <si>
    <t>永定区王家坪镇王家坪居委会</t>
  </si>
  <si>
    <t>沅古坪集镇棚户区改造（改扩翻）项目</t>
  </si>
  <si>
    <t>永定区沅古坪镇</t>
  </si>
  <si>
    <t>四都坪集镇棚户区改造（改扩翻）项目</t>
  </si>
  <si>
    <t>永定区四都坪乡政府旁</t>
  </si>
  <si>
    <t>尹家溪集镇棚户区改造（改扩翻）项目</t>
  </si>
  <si>
    <t>永定区尹家溪镇政府旁</t>
  </si>
  <si>
    <t>合作桥集镇棚户区改造（改扩翻）项目</t>
  </si>
  <si>
    <t>永定区合作桥乡政府旁</t>
  </si>
  <si>
    <t>谢家垭集镇棚户区改造（改扩翻）项目</t>
  </si>
  <si>
    <t>永定区谢家垭乡政府旁</t>
  </si>
  <si>
    <t>茅岩河集镇棚户区改造（改扩翻）项目</t>
  </si>
  <si>
    <t>永定区茅岩河镇政府旁</t>
  </si>
  <si>
    <t>后坪集镇棚户区改造（改扩翻）项目</t>
  </si>
  <si>
    <t>永定区后坪街道办事处旁</t>
  </si>
  <si>
    <t>新桥集镇棚户区改造（改扩翻）项目</t>
  </si>
  <si>
    <t>永定区新桥镇政府旁</t>
  </si>
  <si>
    <t>白马泉城市棚户区（改扩翻）项目</t>
  </si>
  <si>
    <t>永定办事处教场社区雷公坪片区</t>
  </si>
  <si>
    <t>教字垭集镇棚户区（改扩翻）项目（二期）</t>
  </si>
  <si>
    <t>永定区住建局</t>
  </si>
  <si>
    <t>教字垭集镇</t>
  </si>
  <si>
    <t>武陵源区</t>
  </si>
  <si>
    <t>天子山二期棚户区改造项目</t>
  </si>
  <si>
    <t>武陵源区政府</t>
  </si>
  <si>
    <t>天子山居委会</t>
  </si>
  <si>
    <t>袁家界片区改造二期项目</t>
  </si>
  <si>
    <t>上坪组、中坪组、下坪组</t>
  </si>
  <si>
    <t>盛美达周边片区棚户区项目</t>
  </si>
  <si>
    <t>武陵源区房管分局</t>
  </si>
  <si>
    <t>索溪街道办事处宝峰路居委会</t>
  </si>
  <si>
    <t>峪园隧道片区棚户区改翻扩建设项目</t>
  </si>
  <si>
    <t>武陵源区住建局</t>
  </si>
  <si>
    <t>武陵源区锣鼓塔街道办事处</t>
  </si>
  <si>
    <t>吴家峪塘上片区棚户区改翻扩建设项目</t>
  </si>
  <si>
    <t>武陵源区吴家峪居委会</t>
  </si>
  <si>
    <t>毛儿岩片区棚户区（画卷路居委会一组）改翻扩建设项目</t>
  </si>
  <si>
    <t>武陵源区画卷路居委会一组</t>
  </si>
  <si>
    <t>黄龙路刘家里片区棚户区改翻扩建设项目</t>
  </si>
  <si>
    <t>武陵源区黄龙路居委会九组</t>
  </si>
  <si>
    <t>犀牛寨旧住宅片区棚户区改翻扩建设项目</t>
  </si>
  <si>
    <t>武陵源区黄龙路居委会七组</t>
  </si>
  <si>
    <t>向家槽门片区棚户区改翻扩建设项目</t>
  </si>
  <si>
    <t>天子山街道向家坪居委会</t>
  </si>
  <si>
    <t>吴家峪六组片区棚改项目（一期）</t>
  </si>
  <si>
    <t>武陵源区索溪峪军地街道</t>
  </si>
  <si>
    <t>宝峰路西侧片区棚户区改翻扩建设项目</t>
  </si>
  <si>
    <t>武陵源区宝峰路居委会二组</t>
  </si>
  <si>
    <t>天子山街道周边棚户区改造项目</t>
  </si>
  <si>
    <t>天子山街道泗南峪居委会</t>
  </si>
  <si>
    <t>杨家坪片区棚户区改造项目</t>
  </si>
  <si>
    <t>杨家坪周边</t>
  </si>
  <si>
    <t>慈利县</t>
  </si>
  <si>
    <t>永安片区棚户区改造项目（二期）</t>
  </si>
  <si>
    <t>慈利县银澧房地产开发有限责任公司</t>
  </si>
  <si>
    <t>慈利县永安片区</t>
  </si>
  <si>
    <t>白云片区棚户区改造项目</t>
  </si>
  <si>
    <t>慈利县白云居委会</t>
  </si>
  <si>
    <t>观音桥片区棚户区改造项目</t>
  </si>
  <si>
    <t>慈利县西街居委会</t>
  </si>
  <si>
    <t>地税局周边棚户区改造项目</t>
  </si>
  <si>
    <t>慈利县白宫城居委会</t>
  </si>
  <si>
    <t>南洋片区棚户区改造项目</t>
  </si>
  <si>
    <t>慈利县南洋片区</t>
  </si>
  <si>
    <t>太坪片区棚户区改造项目（二期）</t>
  </si>
  <si>
    <t>慈利县太坪片区</t>
  </si>
  <si>
    <t>北岗片区棚户区改造项目（二期）</t>
  </si>
  <si>
    <t>慈利县北岗片区</t>
  </si>
  <si>
    <t>十板片区棚户区改造项目（二期）</t>
  </si>
  <si>
    <t>慈利县十板片区</t>
  </si>
  <si>
    <t>杉木桥集镇片区棚户区改造项目</t>
  </si>
  <si>
    <t>慈利县杉木桥集镇片区</t>
  </si>
  <si>
    <t>龙潭河集镇片区棚户区改造项目</t>
  </si>
  <si>
    <t>慈利县龙潭河集镇片区</t>
  </si>
  <si>
    <t>象市集镇片区棚户区改造项目</t>
  </si>
  <si>
    <t>慈利县象市集镇片区</t>
  </si>
  <si>
    <t>零溪墨园片区棚户区改造项目</t>
  </si>
  <si>
    <t>慈利县零溪墨园片区</t>
  </si>
  <si>
    <t>江垭镇高垭片区棚户区改造项目</t>
  </si>
  <si>
    <t>慈利县经济发展与开发有限责任公司</t>
  </si>
  <si>
    <t>慈利县江垭镇高垭片区</t>
  </si>
  <si>
    <t>桑植县</t>
  </si>
  <si>
    <t>酉水（城区段）周边棚户区改造项目</t>
  </si>
  <si>
    <t>桑植县安居工程建设投资开发有限公司</t>
  </si>
  <si>
    <t>桑植县澧源镇酉水河城区段沿岸</t>
  </si>
  <si>
    <t>文昌街周边棚户区改造项目（二期）</t>
  </si>
  <si>
    <t>桑植县澧源镇文昌街周边</t>
  </si>
  <si>
    <t>朱家台周边棚户区改造项目</t>
  </si>
  <si>
    <t>桑植县澧源镇朱家台东正路</t>
  </si>
  <si>
    <t>刘家坪乡白族中心集镇周边棚户区改扩翻建项目</t>
  </si>
  <si>
    <t>刘家坪乡人民政府</t>
  </si>
  <si>
    <t>桑植县刘家坪乡</t>
  </si>
  <si>
    <t>瑞塔铺镇中心集镇周边棚户区改扩翻建项目</t>
  </si>
  <si>
    <t>瑞塔铺镇人民政府</t>
  </si>
  <si>
    <t>桑植县瑞塔铺镇</t>
  </si>
  <si>
    <t>官地坪镇中心集镇周边棚户区改扩翻建项目</t>
  </si>
  <si>
    <t>官地坪镇人民政府</t>
  </si>
  <si>
    <t>桑植县官地坪镇</t>
  </si>
  <si>
    <t>益阳市小计</t>
  </si>
  <si>
    <t>中心城区及辖区</t>
  </si>
  <si>
    <t>中心城区</t>
  </si>
  <si>
    <t>赫山区</t>
  </si>
  <si>
    <t>桃花仑片区棚户区改造项目</t>
  </si>
  <si>
    <t>赫山区政府</t>
  </si>
  <si>
    <t>罗溪路以西、秀峰东路以南、教育路以东，益阳大道以北</t>
  </si>
  <si>
    <t>益阳大道东片区棚户区改造项目</t>
  </si>
  <si>
    <t>梓山东路以南、G319以西、银城南路以东、工业大道以北</t>
  </si>
  <si>
    <t>会龙山李家洲社区棚户区改造项目</t>
  </si>
  <si>
    <t>花香路以北，资江河以南，金山路西，志溪河以东</t>
  </si>
  <si>
    <t>赫山区衡龙新区城中村棚户区改造（二期）项目</t>
  </si>
  <si>
    <t>城际干道以西、G319以东、创业路以南</t>
  </si>
  <si>
    <t>赫山区沧水铺镇教育南路棚户区改造项目</t>
  </si>
  <si>
    <t>沧水铺教育南路以东、沧水铺老街以西、剧院路两侧</t>
  </si>
  <si>
    <t>赫山区兰溪古镇棚户区改造（二期）项目</t>
  </si>
  <si>
    <t>S308以北，兰溪哑河以南，大同街以西、322乡道以东</t>
  </si>
  <si>
    <t>赫山区龙光桥棚户区改造（二期）项目</t>
  </si>
  <si>
    <t>兰溪镇卫生院以南，东方维也纳以东，323乡道以西，湘穗电脑学校以北</t>
  </si>
  <si>
    <t>赫山区泉交河镇三八桥棚户区改造项目</t>
  </si>
  <si>
    <t>泉交河镇派出所以西，泉交河镇加油站以东，三八桥南北两侧</t>
  </si>
  <si>
    <t>资阳区</t>
  </si>
  <si>
    <t>资阳区汽车路片区棚改项目</t>
  </si>
  <si>
    <t>资阳区人民政府</t>
  </si>
  <si>
    <t>东至清水塘村，西至人民路，南至沿江路，北至金花湖路</t>
  </si>
  <si>
    <t xml:space="preserve">资阳区大码头片区棚改项目    </t>
  </si>
  <si>
    <t>东至人民路，西至向仓路，南至沿江路，北至资阳大道</t>
  </si>
  <si>
    <t>资阳大道东片区棚户区改造项目</t>
  </si>
  <si>
    <t>东至过鹿坪，南至资阳路，西至沅益公路，北至香铺仑</t>
  </si>
  <si>
    <t>新桥河镇集镇棚户区改造项目</t>
  </si>
  <si>
    <t>新桥河镇人民政府</t>
  </si>
  <si>
    <t>东至新桥河工业园，南至资江新桥河支流，西至新桥河政府，北至九中；东至S317路口西至渡口码头道路沿线两侧</t>
  </si>
  <si>
    <t>张家塞集镇棚户区改造项目</t>
  </si>
  <si>
    <t>张家塞镇人民政府</t>
  </si>
  <si>
    <t>资阳区张家塞镇老旧住宅区域-东至沅箐公路；南至张家塞乡派出所；西至一线防洪大堤（水管站段）；北至原张家塞乡麻球厂</t>
  </si>
  <si>
    <t>沙头镇穆春塘棚户区改造项目</t>
  </si>
  <si>
    <t>沙头镇人民政府</t>
  </si>
  <si>
    <t>东至民主垸中心排灌站，西至原沙头镇轮渡，南至资江大堤，北至沙头镇人民街；东至跃进闸，西至余家嘴电排，南至资江大堤，北至S317</t>
  </si>
  <si>
    <t>迎风桥集镇左家仑棚户区改造项目</t>
  </si>
  <si>
    <t>迎风桥镇人民政府</t>
  </si>
  <si>
    <t>东至南干渠，西至左家仑小学，北至迎风桥政府，南至幸福路</t>
  </si>
  <si>
    <t>资阳区茈湖口镇集镇老街、桃林小区棚户区改造项目</t>
  </si>
  <si>
    <t>茈湖口镇人民政府</t>
  </si>
  <si>
    <t>东至桃林电排，西至茈湖闸，南至防洪大堤，北至茈湖口镇机关</t>
  </si>
  <si>
    <t>益阳市如舟路片区城中村棚户区改造（二期）项目</t>
  </si>
  <si>
    <t>益阳高新区管委会</t>
  </si>
  <si>
    <t>如舟路以西，街坊路以北</t>
  </si>
  <si>
    <t>益阳市如舟路片区城中村棚户区改造（二期）安置房建设项目</t>
  </si>
  <si>
    <t>会龙山及零星地块棚户区改造项目</t>
  </si>
  <si>
    <t>市城投</t>
  </si>
  <si>
    <t>会龙山及中心城区零星地块</t>
  </si>
  <si>
    <t>湖南链条厂棚户区改造项目</t>
  </si>
  <si>
    <t>益阳市银湘国有资产经营有限公司</t>
  </si>
  <si>
    <t>东至金山北路，西至会龙山公园，南至老年病医院，北至资江一桥</t>
  </si>
  <si>
    <t>益阳市银日广场棚户区改造项目</t>
  </si>
  <si>
    <t>东至团洲市场，西至桃花里小区，南至紫荆花小区，北至铁铺岭</t>
  </si>
  <si>
    <t>益阳高级技工学校棚户区改造项目</t>
  </si>
  <si>
    <t>益阳市交通发展投资有限公司</t>
  </si>
  <si>
    <t>益阳桃花仑东路2515号</t>
  </si>
  <si>
    <t>益阳高级技工学校棚户区改造安置房建设项目</t>
  </si>
  <si>
    <t>益阳广播电视大学棚户区改造项目</t>
  </si>
  <si>
    <t>益阳广播电视大学</t>
  </si>
  <si>
    <t>益阳市康复北路5号</t>
  </si>
  <si>
    <t>益阳职院旧住宅区棚户区改造项目</t>
  </si>
  <si>
    <t>益阳职业技术学院</t>
  </si>
  <si>
    <t>资阳区迎风桥镇新塘村,东至长常高速，北至南益高速</t>
  </si>
  <si>
    <t>益阳大道367号棚户改造项目</t>
  </si>
  <si>
    <t>湖南省地质矿产勘查开发局四一四队</t>
  </si>
  <si>
    <t>益阳大道367号,东至怡园路，西至市交警一大队，北至益阳大道，南至四一四地质队</t>
  </si>
  <si>
    <t>东部新区</t>
  </si>
  <si>
    <t>灵宝山片区城中村棚户区改造项目</t>
  </si>
  <si>
    <t>东部新区管理委员会</t>
  </si>
  <si>
    <t>东至车站南路，西至江南大道，南至古城路，北至外环路</t>
  </si>
  <si>
    <t>宝林冲片区城中村棚户区改造项目</t>
  </si>
  <si>
    <t>东至堑塘路，西至外环路，南至泉山湾路，北至外环路</t>
  </si>
  <si>
    <t>四方山片区城中村棚户区改造项目</t>
  </si>
  <si>
    <t>东至外环路，西至四方山路，北至四方山路，南至车塘路</t>
  </si>
  <si>
    <t>龙潭口片区城中村棚户区改造项目</t>
  </si>
  <si>
    <t>东至育才路，西至外环路，南至龙潭口路，北至内环路</t>
  </si>
  <si>
    <t>鱼形山片区城中村棚户区改造项目</t>
  </si>
  <si>
    <t>东至车站南路，西至江南大道，南至鱼形山路，北至古城路</t>
  </si>
  <si>
    <t>大通湖区</t>
  </si>
  <si>
    <t>河坝镇老三运河片区棚户区改造（二期）项目</t>
  </si>
  <si>
    <t>大通湖区城市建设投资有限公司</t>
  </si>
  <si>
    <t>东至胡子口大堤、西至状元桥、南至217育才路、北至沿河南路</t>
  </si>
  <si>
    <t>金盆金兴路棚户区改造项目</t>
  </si>
  <si>
    <t>金盆镇人民政府</t>
  </si>
  <si>
    <t>东至金盆运河、西至金中路、南至金盆大桥、北至联合加工厂</t>
  </si>
  <si>
    <t>千山红镇四新运河片区棚户区改造项目</t>
  </si>
  <si>
    <t>千山红镇人民政府</t>
  </si>
  <si>
    <t>东至五七路、西至纸箱厂、南至四新运河、北至老机关大堤</t>
  </si>
  <si>
    <t>千山红镇四新运河片区棚户区改造安置房建设项目</t>
  </si>
  <si>
    <t>2017.10</t>
  </si>
  <si>
    <t>纱厂路棚户区改造项目</t>
  </si>
  <si>
    <t>东至安居小区、西至园艺队、南至建材厂、北至农科所</t>
  </si>
  <si>
    <t>南县</t>
  </si>
  <si>
    <t>南县南洲镇江家湾巷棚户区改造项目</t>
  </si>
  <si>
    <t>南县房地产管理局</t>
  </si>
  <si>
    <t>东至官正街路、南至东正街路、西至江家湾路、北至沈公堤街路</t>
  </si>
  <si>
    <t>南县南洲镇江家湾巷棚户区改造安置房建设项目</t>
  </si>
  <si>
    <t>南县新张村城中村棚户区改造项目</t>
  </si>
  <si>
    <t>南县经济开发区</t>
  </si>
  <si>
    <t>南县工业园区、东至通盛路、西至姊妹路、北至振兴路、南至兴盛路</t>
  </si>
  <si>
    <t>南县新张村城中村棚户区改造安置房建设项目</t>
  </si>
  <si>
    <t>南县南洲镇东堤尾街棚户区改造项目</t>
  </si>
  <si>
    <t>南县城市棚户区改造指挥部</t>
  </si>
  <si>
    <t>东至滨江路、南至东堤尾街、西至官正街、北至滨江路</t>
  </si>
  <si>
    <t>南县南洲镇东堤尾街棚户区改造安置房建设项目</t>
  </si>
  <si>
    <t>南县中鱼口镇沱江路棚户区改造项目</t>
  </si>
  <si>
    <t>南县中鱼口镇沱江路</t>
  </si>
  <si>
    <t>南县茅草街镇育乐门棚户区改造项目</t>
  </si>
  <si>
    <t>南县茅草街镇人民政府</t>
  </si>
  <si>
    <t>南县茅草街镇正南街，东至沱江河，北至洞庭路、西南临淞澧航道</t>
  </si>
  <si>
    <t>南县明山头镇长兴路棚户区改造项目</t>
  </si>
  <si>
    <t>南县明山头镇人民政府</t>
  </si>
  <si>
    <t>东南至派出所路、西至农贸市场、北至长兴路</t>
  </si>
  <si>
    <t>南县三仙湖镇新民社区棚户区改造项目</t>
  </si>
  <si>
    <t>南县三仙湖镇人民政府</t>
  </si>
  <si>
    <t>东至沿堤街、南至乐湖街、西至中心小学后、北至北堤街</t>
  </si>
  <si>
    <t>南县明山头镇新村社区棚户区改造项目</t>
  </si>
  <si>
    <t>东至创业街、南至新村街、西至长兴路、北至沱江堤</t>
  </si>
  <si>
    <t>南县厂窖镇浩成社区棚户区改造项目</t>
  </si>
  <si>
    <t>东至中心路、南至新建街、西至中心街、北至老正街</t>
  </si>
  <si>
    <t>南县华阁镇复兴路棚户区改造项目</t>
  </si>
  <si>
    <t>南注公路南、北两侧</t>
  </si>
  <si>
    <t>南县茅草街镇康正社区棚户区改造（二期）项目</t>
  </si>
  <si>
    <t>东至长岛路、洞庭路南北两侧、西至洞庭路船闸</t>
  </si>
  <si>
    <t>南县老正街街道棚户区改造项目</t>
  </si>
  <si>
    <t>老正街东、西两侧、南至南洲东路、北至东正街</t>
  </si>
  <si>
    <t>南县学正街棚户区改造项目</t>
  </si>
  <si>
    <t>西至学正街、北至赤松北路</t>
  </si>
  <si>
    <t>桃江县</t>
  </si>
  <si>
    <t>桃江县滨江棚户区改造（二期）项目</t>
  </si>
  <si>
    <t>桃江县城市建设开发有限责任公司</t>
  </si>
  <si>
    <t>桃花江镇向荣片区:东至七星河，西至浮邱山大道，南至向荣村，北至资江</t>
  </si>
  <si>
    <t>桃江县滨江棚户区改造（二期）安置房建设项目</t>
  </si>
  <si>
    <t>团山路城市棚户区改造项目</t>
  </si>
  <si>
    <t>东至团山路，西至谷山路，南至振兴路，北至美人窝路</t>
  </si>
  <si>
    <t>团山路城市棚户区改造安置房建设项目</t>
  </si>
  <si>
    <t>竹业城片区城市棚户区改造项目</t>
  </si>
  <si>
    <t>东至金盆大道，西至团山路，南至芙蓉路，北至振兴路</t>
  </si>
  <si>
    <t>竹业城片区城市棚户区改造安置房建设项目</t>
  </si>
  <si>
    <t>响涛源社区棚户区改造项目</t>
  </si>
  <si>
    <t>桃江县城市建设开发有限责任公司、松木塘镇人民政府</t>
  </si>
  <si>
    <t>东至子弟学校，西至卫生院办公楼，南至桃花江水库，北至锰矿居民房</t>
  </si>
  <si>
    <t>灰山港新建路城市棚户区改造项目</t>
  </si>
  <si>
    <t>桃江县城市建设开发有限责任公司、灰山港镇人民政府</t>
  </si>
  <si>
    <t>南至振兴路，北至新建路，西至紫荆路，东至洛湛铁路</t>
  </si>
  <si>
    <t>灰山港新建路城市棚户区改造安置房建设项目</t>
  </si>
  <si>
    <t>三堂街老街棚户区改造改扩翻项目</t>
  </si>
  <si>
    <t>东至法庭，西至老卫生院，南临资江，北至新建路</t>
  </si>
  <si>
    <t>沾溪镇棚户区改造改扩翻项目</t>
  </si>
  <si>
    <t>东至核电路桥头，西至农商银行，南至白沙洲社区，北至老政府办公楼</t>
  </si>
  <si>
    <t>修山镇城市棚户区改造改扩翻项目</t>
  </si>
  <si>
    <t>东至羞女山，西至加油站，南至资江，北至修山社区</t>
  </si>
  <si>
    <t>沅江市</t>
  </si>
  <si>
    <t>沅江市书院路棚户区改造项目</t>
  </si>
  <si>
    <t>沅江市城建投</t>
  </si>
  <si>
    <t>书院社区红旗组、红星组、琼湖组书院路东至防洪大堤南至跑马岭路西至专粮库北至沅江纸厂沿线</t>
  </si>
  <si>
    <t>沅江市庆云山义和棚户区改造项目</t>
  </si>
  <si>
    <t>沅江市房产局</t>
  </si>
  <si>
    <t>东至琼湖港口，西至莲花路，南至义和路，北至庆云山路</t>
  </si>
  <si>
    <t>沅江市农机局旧住宅区棚户区改造项目</t>
  </si>
  <si>
    <t>沅江市农机局</t>
  </si>
  <si>
    <t>东至书院路，西至氮肥厂，南至居民点，北至老卫生局</t>
  </si>
  <si>
    <t>沅江市草尾镇新建街棚户区改造项目</t>
  </si>
  <si>
    <t>草尾镇镇政府</t>
  </si>
  <si>
    <t>东至粮店，西至镇幼儿园，南至新建路，北至拖修家属区</t>
  </si>
  <si>
    <t>沅江市草尾镇新建街棚户区改造项目安置住房建设</t>
  </si>
  <si>
    <t>益阳黄茅洲大闸塞阳河管理所棚户区改造项目</t>
  </si>
  <si>
    <t>黄茅洲大闸塞阳河管理所</t>
  </si>
  <si>
    <t>东至粮站，西至黄茅洲大闸塞阳运河，南至黄茅洲镇江堤路50号，北至镇政府</t>
  </si>
  <si>
    <t>沅江市南大镇沿河路棚户区改造项目</t>
  </si>
  <si>
    <t>南大镇镇政府</t>
  </si>
  <si>
    <t>南北至沿河路两侧，东至加油站，西至金牛桥</t>
  </si>
  <si>
    <t>沅江市南大阳罗棚户区改造项目</t>
  </si>
  <si>
    <t>北至南大镇团结街，南至阳罗镇东兴街</t>
  </si>
  <si>
    <t>沅江市泗湖山镇水利会棚户区改造项目</t>
  </si>
  <si>
    <t>沅江市泗湖山镇水利管理站</t>
  </si>
  <si>
    <t>东至镇水厂，西至泗湖山进水闸，南至沿河西路，北至古楼4组</t>
  </si>
  <si>
    <t>沅江市泗湖山镇振兴巷棚户区改造项目</t>
  </si>
  <si>
    <t>泗湖山镇镇政府</t>
  </si>
  <si>
    <t>东至人民路，西至文化路，南至血防院，北至大堤</t>
  </si>
  <si>
    <t>沅江市漉湖兴樵棚户区改造项目</t>
  </si>
  <si>
    <t>沅江市漉湖芦苇场</t>
  </si>
  <si>
    <t>东至新陈港区，西至兴樵路，南至场部办公室，北临武岗洲管区</t>
  </si>
  <si>
    <t>安化县</t>
  </si>
  <si>
    <t>安化县东坪镇竹林街棚户区改造项目</t>
  </si>
  <si>
    <t>安化县羽城建设投资有限责任公司</t>
  </si>
  <si>
    <t>安化县东坪镇，东至迎春东路与解放路交界处，西至民兴路，南至解放路，北至迎春中路</t>
  </si>
  <si>
    <t>安化县东坪镇竹林街棚户区改造安置房建设项目</t>
  </si>
  <si>
    <t>安化县东坪镇劳动技校棚户区改造项目</t>
  </si>
  <si>
    <t>安化县东坪镇，东至枣树巷，西至萸江农贸市场，南至迎春中路，北至柳溪河堤</t>
  </si>
  <si>
    <t>安化县东坪镇劳动技校棚户区改造安置房建设项目</t>
  </si>
  <si>
    <t>安化县东坪镇海鸥路棚户区改造项目</t>
  </si>
  <si>
    <t>安化县东坪镇，东至迎春中路与沿江路交界处，西至民兴路，南至沿江路，北至迎春中路</t>
  </si>
  <si>
    <t>安化县东坪镇海鸥路棚户区改造安置房建设项目</t>
  </si>
  <si>
    <t>安化县梅城镇集贸市场棚户区改造项目</t>
  </si>
  <si>
    <t>安化县梅城镇，东至望城北路，西至梅山大道，南至梅新路，北至学士路</t>
  </si>
  <si>
    <t>安化县梅城镇集贸市场棚户区改造安置房建设项目</t>
  </si>
  <si>
    <t>郴州市小计</t>
  </si>
  <si>
    <t>床单厂周边棚改项目</t>
  </si>
  <si>
    <t>北湖区政府</t>
  </si>
  <si>
    <t>下湄桥</t>
  </si>
  <si>
    <t>苏仙岭街道南岭山庄棚户区改造项目</t>
  </si>
  <si>
    <t>苏仙区苏仙岭街道办事处</t>
  </si>
  <si>
    <t>苏仙南路</t>
  </si>
  <si>
    <t>大兴西路片区棚户区改造项目</t>
  </si>
  <si>
    <t>资兴市大兴西路社区</t>
  </si>
  <si>
    <t>大兴西路</t>
  </si>
  <si>
    <t>大兴西路片区棚户区改造安置房项目</t>
  </si>
  <si>
    <t>氮肥厂棚户区改造项目</t>
  </si>
  <si>
    <t>资兴市氮肥厂留守处</t>
  </si>
  <si>
    <t>氮肥厂院内</t>
  </si>
  <si>
    <t>氮肥厂棚户区改造安置房项目</t>
  </si>
  <si>
    <t>雷坪镇棚改项目</t>
  </si>
  <si>
    <t>桂阳县城市建设投资有限公司</t>
  </si>
  <si>
    <t xml:space="preserve">雷坪镇 </t>
  </si>
  <si>
    <t>雷坪镇棚改安置房项目</t>
  </si>
  <si>
    <t>桂阳县烟科所棚改项目</t>
  </si>
  <si>
    <t>烟科所</t>
  </si>
  <si>
    <t>桂阳县鹿峰街道南苑社区棚户区改造项目</t>
  </si>
  <si>
    <t>鹿峰街道南苑社区</t>
  </si>
  <si>
    <t>桂阳县鹿峰街道蔡伦南路棚户区改造项目</t>
  </si>
  <si>
    <t>鹿峰街道百花社区</t>
  </si>
  <si>
    <t>桂阳县鹿峰街道蔡伦南路棚户区改造安置房项目</t>
  </si>
  <si>
    <t>桂阳县黄沙坪街道黄沙坪社区棚户区改造项目</t>
  </si>
  <si>
    <t>黄沙坪街道黄沙坪社区</t>
  </si>
  <si>
    <t>桂阳县黄沙坪街道黄沙坪社区棚户区改造安置房项目</t>
  </si>
  <si>
    <t>鹿峰街道石油公司棚户区改造项目</t>
  </si>
  <si>
    <t>鹿峰街道东风村牛巷口棚户区改造项目（城中村）</t>
  </si>
  <si>
    <t>鹿峰街道东风村</t>
  </si>
  <si>
    <t>鹿峰街道东塔社区塔背组棚户区改造项目（城中村）</t>
  </si>
  <si>
    <t>鹿峰街道东塔社区</t>
  </si>
  <si>
    <t>龙潭街道财神庙棚户区改造项目</t>
  </si>
  <si>
    <t>龙潭街道</t>
  </si>
  <si>
    <t>龙潭街道赵家岭棚户区改造项目（城中村）</t>
  </si>
  <si>
    <t>梧塘湖城中村棚户区改造</t>
  </si>
  <si>
    <t>宜章县房产局</t>
  </si>
  <si>
    <t>玉溪镇民主西路</t>
  </si>
  <si>
    <t>梧塘湖城中村棚户区改造安置房项目</t>
  </si>
  <si>
    <t>玉溪河项目棚户改造项目</t>
  </si>
  <si>
    <t>宜兴桥至宜章大桥</t>
  </si>
  <si>
    <t>玉溪河项目棚户改造安置房项目</t>
  </si>
  <si>
    <t>城管系统棚户区改造项目</t>
  </si>
  <si>
    <t>永兴县城管系统项目办</t>
  </si>
  <si>
    <t>城管系统</t>
  </si>
  <si>
    <t>商务系统棚户区改造项目</t>
  </si>
  <si>
    <t>永兴县商务系统项目办</t>
  </si>
  <si>
    <t>商务系统</t>
  </si>
  <si>
    <t>永兴县一中南校区棚改项目</t>
  </si>
  <si>
    <t>永兴县教育局</t>
  </si>
  <si>
    <t>便江镇牌楼村、碧塘村</t>
  </si>
  <si>
    <t>供销系统棚户区改造项目</t>
  </si>
  <si>
    <t>永兴县供销系统项目办</t>
  </si>
  <si>
    <t>供销联社</t>
  </si>
  <si>
    <t>太和镇棚户区改造项目</t>
  </si>
  <si>
    <t>永兴县太和镇</t>
  </si>
  <si>
    <t>太和镇</t>
  </si>
  <si>
    <t>柏林镇棚户区改造项目</t>
  </si>
  <si>
    <t>永兴县柏林镇</t>
  </si>
  <si>
    <t>柏林镇</t>
  </si>
  <si>
    <t>便江街道办塘门口棚改项目</t>
  </si>
  <si>
    <t>永兴县便江街道办</t>
  </si>
  <si>
    <t>便江街道办塘门口社区</t>
  </si>
  <si>
    <t>湘阴渡街道办湘阴村城中村改造项目</t>
  </si>
  <si>
    <t>永兴县湘阴渡街道办</t>
  </si>
  <si>
    <t>湘阴渡街道办湘阴村</t>
  </si>
  <si>
    <t>行通棚户区改造黄家窝点</t>
  </si>
  <si>
    <t>嘉禾县行廊镇人民政府</t>
  </si>
  <si>
    <t>行廊镇黄家窝点</t>
  </si>
  <si>
    <t>行通棚户区改造黄家窝点安置房项目</t>
  </si>
  <si>
    <t>京西古道棚户区改造泮桥点项目</t>
  </si>
  <si>
    <t>嘉禾县石桥镇人民政府</t>
  </si>
  <si>
    <t>石桥镇泮桥点</t>
  </si>
  <si>
    <t>京西古道棚户区改造泮桥点安置房项目</t>
  </si>
  <si>
    <t>金沙坪棚户区改造廊里点项目</t>
  </si>
  <si>
    <t>嘉禾县龙潭镇人民政府</t>
  </si>
  <si>
    <t>龙潭镇廊里点</t>
  </si>
  <si>
    <t>金沙坪棚户区改造廊里点安置房项目</t>
  </si>
  <si>
    <t>金沙坪棚户区改造社塘点项目</t>
  </si>
  <si>
    <t>龙潭镇社塘点</t>
  </si>
  <si>
    <t>金沙坪棚户区改造社塘点安置房项目</t>
  </si>
  <si>
    <t>黄牛岭棚户区改造坦坪点</t>
  </si>
  <si>
    <t>嘉禾县坦坪镇人民政府</t>
  </si>
  <si>
    <t>坦坪镇坦坪点</t>
  </si>
  <si>
    <t>黄牛岭棚户区改造坦坪点安置房项目</t>
  </si>
  <si>
    <t>金沙坪棚户区改造扶塘点项目</t>
  </si>
  <si>
    <t>龙潭镇扶塘点</t>
  </si>
  <si>
    <t>金沙坪棚户区改造扶塘点安置房项目</t>
  </si>
  <si>
    <t>汾市特色小镇棚户区改造项目</t>
  </si>
  <si>
    <t>临武县舜发公司</t>
  </si>
  <si>
    <t>临武县汾市镇</t>
  </si>
  <si>
    <t>武水镇黄莲村城中村棚户区改造项目</t>
  </si>
  <si>
    <t>临武县武水镇政府</t>
  </si>
  <si>
    <t>临武县武水镇</t>
  </si>
  <si>
    <t>武水镇邝家社区沙市城中村棚户区改造项目</t>
  </si>
  <si>
    <t>武水镇慕冲城中村棚户区改造项目</t>
  </si>
  <si>
    <t>金江镇棚户区改造项目</t>
  </si>
  <si>
    <t>临武县金江镇政府</t>
  </si>
  <si>
    <t>临武县金江镇</t>
  </si>
  <si>
    <t>卢阳镇城镇棚户区改造（城中村）项目</t>
  </si>
  <si>
    <t>汝城县中华理学第一镇项目指挥部</t>
  </si>
  <si>
    <t>卢阳镇</t>
  </si>
  <si>
    <t>城区危旧住宅小区棚户区改造项目（一期）项目</t>
  </si>
  <si>
    <t>桂东县房产管理局</t>
  </si>
  <si>
    <t>沤江镇老粮站片区</t>
  </si>
  <si>
    <t>安平棚户区改造项目</t>
  </si>
  <si>
    <t>安仁县城建开发有限公司</t>
  </si>
  <si>
    <t>安平镇国安路、文化路、安羊路</t>
  </si>
  <si>
    <t>永州市小计</t>
  </si>
  <si>
    <t>湖南科技学院老生活区（南区）棚改</t>
  </si>
  <si>
    <t>科技学院</t>
  </si>
  <si>
    <t>零陵区杨梓塘路130号南至杨梓塘路西至濂溪路交叉口西南50米</t>
  </si>
  <si>
    <t>湖南科技学院老生活区（南区）安置房</t>
  </si>
  <si>
    <t>巴州棚户区改造项目</t>
  </si>
  <si>
    <t>市经投集团</t>
  </si>
  <si>
    <t xml:space="preserve">岚角山办事处巴州社区 </t>
  </si>
  <si>
    <t>巴州安置房</t>
  </si>
  <si>
    <t>万商红棚户区改造项目</t>
  </si>
  <si>
    <t>永州生态新城规划区之内，南临保方寺路，北临规划支路，东临女书路，西侧紧邻明政路</t>
  </si>
  <si>
    <t>万商红安置房</t>
  </si>
  <si>
    <t>东部新城片区棚改二期</t>
  </si>
  <si>
    <t>永州市城投集团</t>
  </si>
  <si>
    <t>富强路以北，湘江东路以南，阳明大道两侧以西，永州大道两侧以西</t>
  </si>
  <si>
    <t>湘江西岸三期棚改市三医院片区</t>
  </si>
  <si>
    <t>狮岩路以北，中心路以南，零陵中路以西，湘江西路以东</t>
  </si>
  <si>
    <t>河东曲河片区棚改项目</t>
  </si>
  <si>
    <t>冷水滩区长丰大道15号</t>
  </si>
  <si>
    <t>河东曲河安置房</t>
  </si>
  <si>
    <t>河西生资公司片区棚改项目</t>
  </si>
  <si>
    <t>冷水滩区零陵南路1599号</t>
  </si>
  <si>
    <t>长丰集团永州基地生活区棚户改造</t>
  </si>
  <si>
    <t>冷水滩区猎豹北路68号南至永州市长丰工业园北至猎豹北路</t>
  </si>
  <si>
    <t>长丰集团永州基地生活区安置房</t>
  </si>
  <si>
    <t>长丰集团永州基地生活区</t>
  </si>
  <si>
    <t>开建投</t>
  </si>
  <si>
    <t>猎豹路以东、长丰大道以北、湘江西路以西</t>
  </si>
  <si>
    <t>长丰工业园片区城中村</t>
  </si>
  <si>
    <t>长丰工业园片区</t>
  </si>
  <si>
    <t>金洞林场金浯小区棚户区改造项目</t>
  </si>
  <si>
    <t>金洞管理区城镇建设投资开发有限公司</t>
  </si>
  <si>
    <t>祁阳县浯溪中路301号，东至牛角巷，南至泰安路，西至浯溪中路，北至兴浯路口</t>
  </si>
  <si>
    <t>楚江圩老街片棚户区改造</t>
  </si>
  <si>
    <t>岚角山街道办事处</t>
  </si>
  <si>
    <t>楚江圩老街片,北顺街206号一233号，新街179号一196号，聚贤街261号一284号,忠孝街287号-320号；东至楚江为界，西至新良公路为界，南至楚江圩粮站为界，北至楚江为界</t>
  </si>
  <si>
    <t>蔡市镇巴洲居委会片棚户区改造</t>
  </si>
  <si>
    <t>蔡市镇政府</t>
  </si>
  <si>
    <t>猎豹南路蔡市大道1号-500号，东至潇水河，北至巴洲滩居委会九、十组，南至巴洲滩居委会十一组，西至巴洲滩居委会九塘。</t>
  </si>
  <si>
    <t>普利桥镇普利街片棚户区改造</t>
  </si>
  <si>
    <t>普利桥镇政府</t>
  </si>
  <si>
    <t>普利桥镇普利街1-193号，青山巷1--27号；
东至异地扶贫安置小区，西至普利桥粮站，南至普利桥五组、九组水田，北至农贸市场</t>
  </si>
  <si>
    <t>湘永路和逸云路生活区改造项目</t>
  </si>
  <si>
    <t>市政府机关事务局</t>
  </si>
  <si>
    <t>地块北至逸云路，东至中胜家园，西至市政府办公楼，南至富强路</t>
  </si>
  <si>
    <t>潇水两岸棚改项目（三期）</t>
  </si>
  <si>
    <t>城建投</t>
  </si>
  <si>
    <t>河西地块：东至潇水，西至桃江路，南至潇水西路两侧，北至萍洲西路
河东地块：东至向阳路，西至潇水，北至萍洲中路，南至凤凰城</t>
  </si>
  <si>
    <t>潇水两岸棚户区改造项目（二期）</t>
  </si>
  <si>
    <t>区城建投</t>
  </si>
  <si>
    <t>北至萍洲大桥，西至沿河大道，南至东风大桥，东临前进街、芝山路</t>
  </si>
  <si>
    <t>南津渡及朝阳片区城中村棚户区改造项目（一期）</t>
  </si>
  <si>
    <t>北起南门口，西至沿河大道，南至南津渡大桥，东临羊角山路；朝阳大道、322国道及207国道相应集体土地拆迁范围</t>
  </si>
  <si>
    <t>南津路棚户区改造项目（一期）</t>
  </si>
  <si>
    <t>北至原虎啸花坛，南至南津渡大桥，西北为南津路临街两侧</t>
  </si>
  <si>
    <t>祁阳县</t>
  </si>
  <si>
    <t>下河街、东长街棚户区改造</t>
  </si>
  <si>
    <t>祁阳县城建投</t>
  </si>
  <si>
    <t>龙山街道办事处龙山社区东至：东正街2号 —下河街60号
南至：下河街60号—下河街1号西至：下河街1 —黄道街15号
北至：黄道街15号—东正街2号</t>
  </si>
  <si>
    <t>中仓街周边棚户区改造</t>
  </si>
  <si>
    <t>浯溪街道办事处王府坪社区东至保安岭南至县前街西至中仓街北至中仓街北</t>
  </si>
  <si>
    <t>光明小区棚户区改造</t>
  </si>
  <si>
    <t>光明小区</t>
  </si>
  <si>
    <t>大井新村棚户区改造（二期）</t>
  </si>
  <si>
    <t>祁阳县白水镇湘泉路</t>
  </si>
  <si>
    <t>白水镇湘泉路棚户区改造项目(二期)</t>
  </si>
  <si>
    <t>祁阳县白水镇</t>
  </si>
  <si>
    <t>白水镇湘泉路</t>
  </si>
  <si>
    <t>观音滩镇三南路棚户区改造项目（二期）</t>
  </si>
  <si>
    <t>观音县观音滩镇</t>
  </si>
  <si>
    <t>观音滩镇三南路</t>
  </si>
  <si>
    <t>祁阳县王府坪社区长宏小区棚户区改造</t>
  </si>
  <si>
    <t>浯溪街道办事处</t>
  </si>
  <si>
    <t>东至：中仓街；南至：花园街；西至：民生南路：北至：人民路</t>
  </si>
  <si>
    <t>祁阳县王府坪社区农机小区棚户区改造</t>
  </si>
  <si>
    <t>东至：幸福路；南至：百花园巷子；西至：滨湖路；北至：蒋家园小区</t>
  </si>
  <si>
    <t>祁阳县沿江路龙家园小区棚户区改造</t>
  </si>
  <si>
    <t>东至：朝阳路；南至：农业委；西至：浯溪中路；北至：金浯路</t>
  </si>
  <si>
    <t>祁阳县沿江路社区内林小区棚户区改造</t>
  </si>
  <si>
    <t>东至：椒山南路；南至：沿江路；西至：向浯路；北至：金浯路</t>
  </si>
  <si>
    <t>双牌县</t>
  </si>
  <si>
    <t>城东片区棚户区改造项目</t>
  </si>
  <si>
    <t xml:space="preserve">双牌县海纳城市资产运营有限责任公司 </t>
  </si>
  <si>
    <t>北至潇水大桥，南至永和塔山脚，西至潇水东岸及潇水西岸至紫金北路段，东至西滩村道</t>
  </si>
  <si>
    <t>阳明山集镇棚户区改造项目</t>
  </si>
  <si>
    <t>双牌县阳明山街道158号</t>
  </si>
  <si>
    <t>茶林集镇棚户区改造项目</t>
  </si>
  <si>
    <t>双牌县茶林镇街道556号</t>
  </si>
  <si>
    <t>江永县</t>
  </si>
  <si>
    <t>江永县桃川镇棚户区改造</t>
  </si>
  <si>
    <t>桃川镇政府</t>
  </si>
  <si>
    <t>四香路100号：东至桃小路，西至里村桥，北至S325省道，南至桃川河</t>
  </si>
  <si>
    <t>江永县源口瑶族乡棚户区改造</t>
  </si>
  <si>
    <t>源口乡政府</t>
  </si>
  <si>
    <t>源口街：东至采伐场，西至农商银行，南至右干渠，北至源桃河岸</t>
  </si>
  <si>
    <t>江永县桃川镇棚户区改造项目(二期）</t>
  </si>
  <si>
    <t>城投公司</t>
  </si>
  <si>
    <t>东至桃小路，西至里村桥，北至S325省道，南至桃川河，</t>
  </si>
  <si>
    <t>江永县潇浦镇允山街道棚户区改造</t>
  </si>
  <si>
    <t>人民路20号</t>
  </si>
  <si>
    <t>东安县</t>
  </si>
  <si>
    <t>东安县紫水河两岸棚户区改造</t>
  </si>
  <si>
    <t>东安县城建投</t>
  </si>
  <si>
    <t>东至晓江口、南至环城南路、西至莲塘村、北至建设路、舜皇路</t>
  </si>
  <si>
    <t>东安县紫水河两岸安置房</t>
  </si>
  <si>
    <t>东安县龙溪河两岸棚户区改造</t>
  </si>
  <si>
    <t>东至东新路、南至紫水河、西至金鸡岭、北至环城北路</t>
  </si>
  <si>
    <t>道  县</t>
  </si>
  <si>
    <t>道县乡镇棚户区改造项目</t>
  </si>
  <si>
    <t>乡镇政府</t>
  </si>
  <si>
    <t>梅花、桥头、白马渡等乡镇规划区</t>
  </si>
  <si>
    <t>蓝山县</t>
  </si>
  <si>
    <t>蓝山县塔峰镇棚户区改造</t>
  </si>
  <si>
    <t>蓝山县城投公司</t>
  </si>
  <si>
    <t>塔峰镇蓝山大道以西，高速公路以东，高速路口以南，塔峰西路以北区域</t>
  </si>
  <si>
    <t>宁远县</t>
  </si>
  <si>
    <t>宁远县湘运车站片区棚户区改造</t>
  </si>
  <si>
    <t>舜陵街道办、城投公司、棚改公司</t>
  </si>
  <si>
    <t>泠江中路，东至九疑南路，南至泠江中路，西至水市路，北至老建委</t>
  </si>
  <si>
    <t>宁远县湘运车站安置房</t>
  </si>
  <si>
    <t>城关（女英路）片区棚户区改造</t>
  </si>
  <si>
    <t>桐山街道办、城投公司</t>
  </si>
  <si>
    <t>女英路，东至老五拱桥，南至女英路，西至舜阳大道，北至泠江河</t>
  </si>
  <si>
    <t>城关（女英路）安置房</t>
  </si>
  <si>
    <t xml:space="preserve">水利系统（东门街）片区棚户区改造 </t>
  </si>
  <si>
    <t>东溪街道办、文庙街道办、城投公司、棚改公司</t>
  </si>
  <si>
    <t>文庙路、东门街、春陵路等，东至滨江路、南至冷江河，西至春陵路、北至仪凤路和中和路</t>
  </si>
  <si>
    <t>水利系统（东门街）安置房</t>
  </si>
  <si>
    <t>南门刘家片区棚户区改造</t>
  </si>
  <si>
    <t>南门刘家，东至冷江河，南至文明路，西至九疑中路，北到南门街</t>
  </si>
  <si>
    <t>南门刘家片安置房</t>
  </si>
  <si>
    <t>新田县</t>
  </si>
  <si>
    <t>中山片区城镇棚户区改造项目（二期）</t>
  </si>
  <si>
    <t>新田县城投集团</t>
  </si>
  <si>
    <t>新田县新华南路250号，东至新华南路，西至中山路、新华西路、文化路，南至东风路，北至新华北路。</t>
  </si>
  <si>
    <t>中山片（二期）安置房</t>
  </si>
  <si>
    <t>迎宾路片区城镇棚户区改造项目</t>
  </si>
  <si>
    <t>县迎宾路4号，东至兴林路，西至迎宾路，南至迎宾路、兴林路，北至迎宾路一巷。</t>
  </si>
  <si>
    <t>迎宾路安置房</t>
  </si>
  <si>
    <t>滨河东路片区城镇棚户区改造项目（二期）</t>
  </si>
  <si>
    <t>新田县滨河东路38号，东至胜利路，西至滨河东路，南至东风路，北至滨河东路一巷。</t>
  </si>
  <si>
    <t>滨河东路（二期）安置房</t>
  </si>
  <si>
    <t>前进路片区城镇棚户区改造项目</t>
  </si>
  <si>
    <t>新田县前进路</t>
  </si>
  <si>
    <t>娄底市小计</t>
  </si>
  <si>
    <t>娄底老街区域旧城改造项目（含城西区域）</t>
  </si>
  <si>
    <t>娄底市湘中棚户区改造投资有限公司</t>
  </si>
  <si>
    <t>涟滨西街以北，涟水河以南；涟滨街区域、甘桂路125亩统征地及老街区域；丽春路、桃圃街、小科街、乐坪、长青、大科、黄泥等城西区域范围</t>
  </si>
  <si>
    <t>娄底市骡子坳老工业区青山片区棚户区改造项目（含涟钢北片区）</t>
  </si>
  <si>
    <t>大汉大道以北、旁冲路、桑塘路区域，以及涟钢北片区区域范围</t>
  </si>
  <si>
    <t>娄底市雷家湾区域棚户区改造项目（含万宝南片区）</t>
  </si>
  <si>
    <t>高铁南站以北区域以及孙水河以南、万宝片区区域范围</t>
  </si>
  <si>
    <t>娄底市狮子山区域棚户区改造项目（含涟钢南片区）</t>
  </si>
  <si>
    <t>大汉大道以南、涟水北街以北、甘桂北路以东区域、涟钢南片区至娄底三大桥区域范围</t>
  </si>
  <si>
    <t>市月塘小区危旧房改造</t>
  </si>
  <si>
    <t>市湘中棚户区改造投资公司</t>
  </si>
  <si>
    <t>月塘北路与新星北路交叉口</t>
  </si>
  <si>
    <t>市棉纺厂家属区危旧房改造</t>
  </si>
  <si>
    <t>娄底市娄星区大科办事处</t>
  </si>
  <si>
    <t>黄泥塘朝阳社区危旧房改造</t>
  </si>
  <si>
    <t>娄星区黄泥塘青山路以东</t>
  </si>
  <si>
    <t>花山神童湾小区危旧房改造</t>
  </si>
  <si>
    <t>湘中棚户区改造投资公司</t>
  </si>
  <si>
    <t>娄底市娄星区花山办事处</t>
  </si>
  <si>
    <t>市金属回收公司小区危旧房改造</t>
  </si>
  <si>
    <t>娄星区乐坪街以南金属回收公司院内</t>
  </si>
  <si>
    <t>娄星区蛇形山镇蛇形小区棚户区改造项目</t>
  </si>
  <si>
    <t>娄底市娄星城乡建设投资开发有限公司</t>
  </si>
  <si>
    <t>娄星区蛇形山镇立新村高屋居委会</t>
  </si>
  <si>
    <t>娄星工业集中区南部片区城市棚户区改造项目</t>
  </si>
  <si>
    <t>娄星工业集中区开发建设投资有限公司</t>
  </si>
  <si>
    <t>娄星区石井镇、黄泥塘办事处、花山办事处</t>
  </si>
  <si>
    <t>娄底市万宝新区高铁北片区（娄星南路-新星南路）棚户区改造项目</t>
  </si>
  <si>
    <t>万宝新区开发投资公司</t>
  </si>
  <si>
    <t>香泉湾路以南、新星南路以西、S209以东的新区规划区域内</t>
  </si>
  <si>
    <t>娄底市万宝新区孙水河南片区棚户区改造项目</t>
  </si>
  <si>
    <t>S209以东、新星南路以西、香泉湾路以北、孙水河以南的新区规划区域内</t>
  </si>
  <si>
    <t>娄底市万宝新区百亩南片区棚户区改造项目</t>
  </si>
  <si>
    <t>站东路以东、甘桂路以西、早元西街以南的新区规划区域内</t>
  </si>
  <si>
    <t>经济技术开发区涟水河北岸棚户区改造黄金海岸片区（一）城中村改造项目（含薄板深加工产业园项目）</t>
  </si>
  <si>
    <t>湖南省娄底经济技术开发投资建设集团有限公司</t>
  </si>
  <si>
    <t>娄涟公路以北、华星路以东、东二环以西、冠曹街以南区域</t>
  </si>
  <si>
    <t>娄底经济技术开发区涟水河北岸棚户区改造忠实、石马、双冲片区（一期）城中村改造项目</t>
  </si>
  <si>
    <t>娄底经济开发区忠实、石马、高桥、双冲社区</t>
  </si>
  <si>
    <t>娄底经济技术开发区涟水河北岸棚户区改造忠实、石马、双冲片区（二期）城中村改造项目</t>
  </si>
  <si>
    <t>涟源市</t>
  </si>
  <si>
    <t>涟源市福源东路片区棚户区改造项目</t>
  </si>
  <si>
    <t>涟源市城市建设投资开发集团有限公司</t>
  </si>
  <si>
    <t>涟源市福源东路</t>
  </si>
  <si>
    <t>高新区城中村棚改项目</t>
  </si>
  <si>
    <t>涟源市石马山北路区域棚户区改造项目</t>
  </si>
  <si>
    <t>涟源市新城镇建设投资开发集团有限公司</t>
  </si>
  <si>
    <t>涟源市石马山</t>
  </si>
  <si>
    <t>安平镇2018年二期城棚改造项目</t>
  </si>
  <si>
    <t>安平镇人民政府</t>
  </si>
  <si>
    <t>安平镇唐家社区</t>
  </si>
  <si>
    <t>杨市镇城棚（二期)改造项目</t>
  </si>
  <si>
    <t>杨家滩古镇开发建设有限公司</t>
  </si>
  <si>
    <t>孙水河社区</t>
  </si>
  <si>
    <t>斗笠山镇二期城棚改造项目</t>
  </si>
  <si>
    <t>斗笠山镇人民政府</t>
  </si>
  <si>
    <t>云盘村、香花村、黄港村、双盛村</t>
  </si>
  <si>
    <t>冷水江市</t>
  </si>
  <si>
    <t>和盛家园城市棚改(城中村）</t>
  </si>
  <si>
    <t>娄底锑都投资发展有限公司</t>
  </si>
  <si>
    <t>冷水江市城东新区（城东生态城）</t>
  </si>
  <si>
    <t>裕福家园二期城市棚改(城中村）</t>
  </si>
  <si>
    <t>冷水江市集中片区城市棚改（城中村）</t>
  </si>
  <si>
    <t>冷水江经济开发区柳溪河片区棚户区（城中村）改造工程（一期）</t>
  </si>
  <si>
    <t>湖南冷水江经济开发区科技创业园投资开发有限责任公司</t>
  </si>
  <si>
    <t>冷水江市开发区</t>
  </si>
  <si>
    <t>双峰县</t>
  </si>
  <si>
    <t>双峰县东华棚户区改造项目</t>
  </si>
  <si>
    <t>双峰县城市建设投资开发有限责任公司</t>
  </si>
  <si>
    <t>双峰县永丰镇东华村</t>
  </si>
  <si>
    <t>双峰县天青城市棚户区改造项目</t>
  </si>
  <si>
    <t>双峰县永丰镇人民政府</t>
  </si>
  <si>
    <t>双峰县永丰镇天青街</t>
  </si>
  <si>
    <t>双峰县杏子铺铺李家城镇棚户区改造项目</t>
  </si>
  <si>
    <t>杏子铺镇人民政府</t>
  </si>
  <si>
    <t>杏子铺镇城中村</t>
  </si>
  <si>
    <t>双峰县井字镇蒋市棚户区改造项目</t>
  </si>
  <si>
    <t>井字镇人民政府</t>
  </si>
  <si>
    <t>井字镇将市街</t>
  </si>
  <si>
    <t>双峰县花门镇正公祠城镇棚户区改造项目</t>
  </si>
  <si>
    <t>花门镇人民政府</t>
  </si>
  <si>
    <t>花门镇正公祠村</t>
  </si>
  <si>
    <t>双峰县走马街镇城镇棚户区改造项目</t>
  </si>
  <si>
    <t>走马街镇人民政府</t>
  </si>
  <si>
    <t>走马街镇走马村</t>
  </si>
  <si>
    <t>双峰县青树坪镇农贸市场棚户区改造项目</t>
  </si>
  <si>
    <t>青树坪镇人民政府</t>
  </si>
  <si>
    <t>青树社区</t>
  </si>
  <si>
    <t>双峰县沙塘乡城镇棚户区改造项目</t>
  </si>
  <si>
    <t>沙塘乡人民政府</t>
  </si>
  <si>
    <t xml:space="preserve"> 沙塘村</t>
  </si>
  <si>
    <t>新化县</t>
  </si>
  <si>
    <t>第五期永兴棚户区改造二期工程项目</t>
  </si>
  <si>
    <t>新化县保障性安居工程投资有限公司</t>
  </si>
  <si>
    <t>上梅街道办事处</t>
  </si>
  <si>
    <t>新化县大码头棚户区改造项目</t>
  </si>
  <si>
    <t>城西棚户区三期改造项目</t>
  </si>
  <si>
    <t>福景山棚户区改造项目</t>
  </si>
  <si>
    <t>工农河棚户区改造项目</t>
  </si>
  <si>
    <t>城东棚户区改造项目</t>
  </si>
  <si>
    <t>上渡街道办事处</t>
  </si>
  <si>
    <t>坐石棚户区改造项目</t>
  </si>
  <si>
    <t>新化县坐石乡</t>
  </si>
  <si>
    <t>荣华棚户区改造项目</t>
  </si>
  <si>
    <t>新化县荣华乡</t>
  </si>
  <si>
    <t>奉家棚户区改造项目</t>
  </si>
  <si>
    <t>新化县奉家镇</t>
  </si>
  <si>
    <t>坪山垅棚户区改造项目</t>
  </si>
  <si>
    <t>新化县枫林街道办事处</t>
  </si>
  <si>
    <t>铁牛棚户区改造项目</t>
  </si>
  <si>
    <t>望城棚户区改造项目</t>
  </si>
  <si>
    <t>田坪城镇棚改项目</t>
  </si>
  <si>
    <t>田坪镇</t>
  </si>
  <si>
    <t>天门城镇棚改项目</t>
  </si>
  <si>
    <t>天门</t>
  </si>
  <si>
    <t>槎溪城镇棚改项目</t>
  </si>
  <si>
    <t>槎溪</t>
  </si>
  <si>
    <t>琅塘城镇棚改项目</t>
  </si>
  <si>
    <t>新琅塘镇</t>
  </si>
  <si>
    <t>金凤城镇棚改项目</t>
  </si>
  <si>
    <t>金凤</t>
  </si>
  <si>
    <t>油溪城镇棚改项目</t>
  </si>
  <si>
    <t>油溪</t>
  </si>
  <si>
    <t>维山城镇棚改项目</t>
  </si>
  <si>
    <t>维山</t>
  </si>
  <si>
    <t>游家城镇棚改项目</t>
  </si>
  <si>
    <t>游家</t>
  </si>
  <si>
    <t>水车城镇棚改项目</t>
  </si>
  <si>
    <t>水车</t>
  </si>
  <si>
    <t>大熊山城镇棚改项目</t>
  </si>
  <si>
    <t>大熊山</t>
  </si>
  <si>
    <t>梅山田棚户区改造项目</t>
  </si>
  <si>
    <t>枫林办事处火车站社区</t>
  </si>
  <si>
    <t>怀化市小计</t>
  </si>
  <si>
    <t>2018年怀化市城中村棚户区改造项目（二期）</t>
  </si>
  <si>
    <t>怀化市保障性安居工程投资有限公司</t>
  </si>
  <si>
    <t>城东1号安置区片区，城东2号安置区片区，区武装部、区粮食局、三角坪电影院片区，威虎山片区，市中医院家属区片区，市第一人民医院家属区片区，环城南路与湖天南路交汇处西北角片区，环城南路与湖天南路交汇处东南角片区，顺天南路与环城南路交汇处东北角片区，杨村片区，胜利村5、6组，禾塘大麻冲</t>
  </si>
  <si>
    <t>武陵新苑棚户区改造（城中村）项目</t>
  </si>
  <si>
    <t>怀化经开区保障投</t>
  </si>
  <si>
    <t>经开区舞水三桥西南侧，舞阳大道东侧</t>
  </si>
  <si>
    <t>2018年怀化高新区城中村棚改项目</t>
  </si>
  <si>
    <t>怀化市工业园投资开发有限公司</t>
  </si>
  <si>
    <t>怀化高新区北区、南区农科园、河西片茶园坡（东至高新区东区、西至河西片茶园坡、南至南区农科园、北至高新区北区）</t>
  </si>
  <si>
    <t>鹤城区城东城中村棚改（阳塘安置区一期）</t>
  </si>
  <si>
    <t>怀化锦园投资开发建设有限公司</t>
  </si>
  <si>
    <t>怀化市鹤城区坨院阳塘村(东至蒲家、南至高桥现、西至杨鸡垄、北至铜皮坳)</t>
  </si>
  <si>
    <t>鹤城区阳光新苑棚改项目</t>
  </si>
  <si>
    <t>怀化中房房地产开发有限公司</t>
  </si>
  <si>
    <t>怀化市鹤城区盈口乡湖天桥村中叉里组</t>
  </si>
  <si>
    <t>县市区小计</t>
  </si>
  <si>
    <t>沅陵县2018年棚户区改造项目</t>
  </si>
  <si>
    <t>沅陵县农业发展有限公司</t>
  </si>
  <si>
    <t>沅陵县建设西街龙泉山（沅陵二中）、人民医院、城北鹤鸣山地段（教育工会）、老村组、城南黄姑路（凤鸣学校）、天宁路与建设街交汇处（中医院）、城北黄草尾张家湾、龙兴大道周边、灯芯绒厂周边、凤鸣路周边（凤鸣大道）、太常片区、官庄镇及北溶集镇、雅园</t>
  </si>
  <si>
    <t>沅陵县水田溶</t>
  </si>
  <si>
    <t>沅陵县2018年城市棚户区改造项目</t>
  </si>
  <si>
    <t>怀运集团五强溪分公司</t>
  </si>
  <si>
    <t>五强溪镇牛狮坪</t>
  </si>
  <si>
    <t>辰溪县城镇棚改（老城危旧房改造）项目</t>
  </si>
  <si>
    <t>辰溪县经济建设投资有限公司</t>
  </si>
  <si>
    <t>辰溪县老城区（东至东风东路、西至环城路、南至沅水大桥、北至辰州北路）</t>
  </si>
  <si>
    <t>楚峰治金设备机械厂城市危房改造</t>
  </si>
  <si>
    <t>城南创业园</t>
  </si>
  <si>
    <t>辰溪县城镇棚户区改造(黄溪口镇)</t>
  </si>
  <si>
    <t>辰溪县黄溪口镇域内</t>
  </si>
  <si>
    <t>溆浦县城市棚改（改扩翻）</t>
  </si>
  <si>
    <t>溆浦县住建局</t>
  </si>
  <si>
    <t>溆浦县卢峰镇</t>
  </si>
  <si>
    <t>溆浦县原土产公司城市棚改</t>
  </si>
  <si>
    <t>溆浦县供销社</t>
  </si>
  <si>
    <t>溆浦县卢峰镇(东至张克福武思军家，南至艾家冲小学，西至向杰家，北至李东珍家)</t>
  </si>
  <si>
    <t>麻阳县工业硅厂棚户区改造项目</t>
  </si>
  <si>
    <t>麻阳县工业硅厂</t>
  </si>
  <si>
    <t>麻阳县高村镇(东至火车站，西至建材市场，南至木材公司仓库，北至兰家社区)</t>
  </si>
  <si>
    <t>新晃县城市棚户区改造项目</t>
  </si>
  <si>
    <t>新晃县经建投公司</t>
  </si>
  <si>
    <t>新晃县龙溪古镇(东至龙溪路路口，西至长滩路路口，南至沿江路，北至晃田中路路口)</t>
  </si>
  <si>
    <t>芷江县老城区改扩翻项目</t>
  </si>
  <si>
    <t>芷江县市政办</t>
  </si>
  <si>
    <t>芷江镇火烧坪(东至东紫巷，南至小北街南路，西至小北街，北至芷师路)</t>
  </si>
  <si>
    <t>芷江县老公安局东西片区棚户区改造项目</t>
  </si>
  <si>
    <t>芷江县征拆办</t>
  </si>
  <si>
    <t>芷江县北街原公安局片区</t>
  </si>
  <si>
    <t>芷江县河西片区老城区棚户区改造项目</t>
  </si>
  <si>
    <t>芷江县旅投公司</t>
  </si>
  <si>
    <t>芷江县芷江镇河西片区(东至沿河路，南至下菜园，西至府后路，北至铁路桥)</t>
  </si>
  <si>
    <t>2018年中方县城中村棚户区改造项目</t>
  </si>
  <si>
    <t>中方县经投公司</t>
  </si>
  <si>
    <t>中方县城中方片区、荆坪片区、鸭嘴岩片区（东至县城东区，西至荆坪，南至县城南区，北至鸭嘴岩）</t>
  </si>
  <si>
    <t>洪江市2018年城中村棚户区改造项目</t>
  </si>
  <si>
    <t>洪江市城市建设投资有限责任公司</t>
  </si>
  <si>
    <t>洪江市黔城镇、安江镇</t>
  </si>
  <si>
    <t>洪江市黔城镇</t>
  </si>
  <si>
    <t>洪江市小江安置区二期工程</t>
  </si>
  <si>
    <t>洪江市安江镇</t>
  </si>
  <si>
    <t>洪江市2017年城市棚户区改造项目两眼塘项目点</t>
  </si>
  <si>
    <t>2018年洪江区城市危旧房屋改造项目</t>
  </si>
  <si>
    <t>洪江区城建投公司</t>
  </si>
  <si>
    <t>洪江区城中、城西、城南、城东片区（东至城东片区、西至城西、北至城中、南至城南)</t>
  </si>
  <si>
    <t>会同县2018年城市棚户区(危旧房)改造项目</t>
  </si>
  <si>
    <t>会同县经建投公司</t>
  </si>
  <si>
    <t>会同县城将军中路片区、东门衔片区、建设路片区（东至改河街东头、西至城中路西头、南至岩屋寺路，北至将军北路）</t>
  </si>
  <si>
    <t>会同县2018年城中村棚户区改造项目</t>
  </si>
  <si>
    <t>会同县大桥村、尖坡脚、洒口、茶溪村、城北等周边区域（东至洒口、西至尖坡脚、南至大桥村，北至县城北片区）</t>
  </si>
  <si>
    <t>会同县住建局</t>
  </si>
  <si>
    <t>县城区域</t>
  </si>
  <si>
    <t>原林汽公司棚户区改造</t>
  </si>
  <si>
    <t>靖州县林业局</t>
  </si>
  <si>
    <t>靖州县原林汽公司，东至新建南路</t>
  </si>
  <si>
    <t>2018年城市棚户区改造</t>
  </si>
  <si>
    <t>靖州县城投公司、靖州县顺富置业有限公司、甘棠镇政府</t>
  </si>
  <si>
    <t>靖州县梅林东路、红星村、万隆水都、永平路、甘棠镇（东至梅林东路，西至红星西路，南至沿河路，甘棠镇政府院内）</t>
  </si>
  <si>
    <t>靖州体育路安置房项目</t>
  </si>
  <si>
    <t>靖州县城投公司</t>
  </si>
  <si>
    <t>靖州县飞山村、城郊村</t>
  </si>
  <si>
    <t>靖州县河街卫门口、飞山新城小区棚改</t>
  </si>
  <si>
    <t>靖州县房产管理局</t>
  </si>
  <si>
    <t>靖州县河街、飞山新城</t>
  </si>
  <si>
    <t>通道县老城区棚户区（城中村）改造项目</t>
  </si>
  <si>
    <t>通道县城投公司</t>
  </si>
  <si>
    <t>通道县城内（东至迎宾路、南至寨上路、西至杉山路、北至金融路）</t>
  </si>
  <si>
    <t>湘西自治州小计</t>
  </si>
  <si>
    <t>吉首市</t>
  </si>
  <si>
    <t>浪头河片区棚户区改造项目</t>
  </si>
  <si>
    <t>市房产局</t>
  </si>
  <si>
    <t>五里牌社区。东以S229线，西以小溪村（含姚家岭铁路宿舍），南以光明路，北以酒鬼酒公司为界。</t>
  </si>
  <si>
    <t>金坪安置点</t>
  </si>
  <si>
    <t>大田片区棚户区改造项目</t>
  </si>
  <si>
    <t>大田社区。职专至青山湾道路沿线区域，主要为道路两侧区域。</t>
  </si>
  <si>
    <t>竹园片区棚户区改造项目</t>
  </si>
  <si>
    <t>竹园社区。东以万溶江，西以209延伸线，南以燕子岩路。北以建新路至接丰巷为界。</t>
  </si>
  <si>
    <t>峒河小溪棚户区改造项目</t>
  </si>
  <si>
    <t>峒河小.东以229省道，西以G209高速，南以火车北站，北以龙舞河为界</t>
  </si>
  <si>
    <t>丹青锦坪棚户区改造项目</t>
  </si>
  <si>
    <t>丹青锦坪，东以翘水河，西以是S229省道，南以G56高速，北以037县道为界</t>
  </si>
  <si>
    <t>吉首老旧城区改造项目</t>
  </si>
  <si>
    <t>吉首市住建局</t>
  </si>
  <si>
    <t>吉首城区东以武陵东路，西以武陵西路，南以G319高速，北以火车南北站为界。</t>
  </si>
  <si>
    <t>泸溪县</t>
  </si>
  <si>
    <t xml:space="preserve">武溪镇棚户区改造项目 </t>
  </si>
  <si>
    <t>泸溪县住建局</t>
  </si>
  <si>
    <t xml:space="preserve">武溪镇五里洲居民小区/岩龙头居民小区/九甲杨居民小区/城南片区西至319国道与金天路交汇处/老城一码头片区 </t>
  </si>
  <si>
    <t>浦市镇棚户区改造项目</t>
  </si>
  <si>
    <t>浦市镇浦阳南路古镇区</t>
  </si>
  <si>
    <t>凤凰县</t>
  </si>
  <si>
    <t>凤凰县沱江镇2018年棚户区改造</t>
  </si>
  <si>
    <t>凤凰县住建局</t>
  </si>
  <si>
    <t>沱江镇</t>
  </si>
  <si>
    <t>古丈县</t>
  </si>
  <si>
    <t>古丈县广场二期棚户区改造项目</t>
  </si>
  <si>
    <t>古丈县住建局</t>
  </si>
  <si>
    <t>古阳镇，东至古阳河，西至火车站，南至车站社区，北至太阳城</t>
  </si>
  <si>
    <t>古丈县古丈坪社区二期棚户区改造项目</t>
  </si>
  <si>
    <t>古阳镇，东至田麻，西至古阳河，南至柑子坪，北至三道河</t>
  </si>
  <si>
    <t>古丈县车站社区二期棚户区改造项目</t>
  </si>
  <si>
    <t>古阳镇，东至古阳河，西至火车站，南至碉山，北至广场社区</t>
  </si>
  <si>
    <t>古丈县红砂溪二期棚户区改造项目</t>
  </si>
  <si>
    <t>古阳镇，东至古阳河，西至红星小区，南至法院，北至碉山</t>
  </si>
  <si>
    <t>古丈县长潭城中村棚户区改造项目</t>
  </si>
  <si>
    <t>古阳镇，东至高坳，西至双溪，南至太坪，北至柑子坪</t>
  </si>
  <si>
    <t>古丈县高峰镇一期棚户区改造项目</t>
  </si>
  <si>
    <t>高峰镇，东至沅陵，西至古阳镇，南至岩头寨，北至酉水河</t>
  </si>
  <si>
    <t>古丈县小古丈坪棚户区改造项目</t>
  </si>
  <si>
    <t>古阳镇小古丈坪，东至古阳河，西至雕山，南至古阳河，北至功顺大酒店</t>
  </si>
  <si>
    <t>古丈县坪坝镇一期棚户区改造项目</t>
  </si>
  <si>
    <t>东至河蓬，西至丹青，南至默戎，北至高坳</t>
  </si>
  <si>
    <t>花垣县</t>
  </si>
  <si>
    <t>花垣县2018年十字街棚户区改造</t>
  </si>
  <si>
    <t>花垣县住建局</t>
  </si>
  <si>
    <t>花垣县十字街，东至西门口，西至供电公司，南至建设中路，北至煤炭堡</t>
  </si>
  <si>
    <t>保靖县</t>
  </si>
  <si>
    <t>比耳镇棚户区改造项目</t>
  </si>
  <si>
    <t>保靖县住建局</t>
  </si>
  <si>
    <t>保靖县比耳社区</t>
  </si>
  <si>
    <t>普戎镇棚户区改造项目</t>
  </si>
  <si>
    <t>保靖县普戎社区</t>
  </si>
  <si>
    <t>迁陵镇棚户区项目(二月坡社区、沙水井社区)</t>
  </si>
  <si>
    <t>保靖县迁陵镇建新路、北门路</t>
  </si>
  <si>
    <t>迁陵镇项目(风筝坪、二月坡社、朝阳社区)</t>
  </si>
  <si>
    <t>保靖县迁陵镇建新路、北门路、朝阳路</t>
  </si>
  <si>
    <t>碗米坡镇棚户区项目</t>
  </si>
  <si>
    <t>保靖县碗米坡社区</t>
  </si>
  <si>
    <t>迁陵镇金属镁厂棚改项目</t>
  </si>
  <si>
    <t>保靖县迁陵镇</t>
  </si>
  <si>
    <t>保靖县迁陵镇金属镁厂棚改小区建设项目</t>
  </si>
  <si>
    <t>复兴镇项目</t>
  </si>
  <si>
    <t>保靖县复兴社区</t>
  </si>
  <si>
    <t>迁陵镇项目(二月坡社区、沙水井社区)</t>
  </si>
  <si>
    <t>永顺县</t>
  </si>
  <si>
    <t>永顺县灵溪镇老城区棚户区改造项目</t>
  </si>
  <si>
    <t>永顺县朝辉安居工程房地产开发有限公司</t>
  </si>
  <si>
    <t>灵溪镇：东至府正家园、南至老汽车站、西至猛洞河、北至县党校</t>
  </si>
  <si>
    <t>永顺县老司城棚户区改造项目</t>
  </si>
  <si>
    <t>灵溪镇老司城遗址、公路沿线一带范围</t>
  </si>
  <si>
    <t>永顺县首车镇棚户区改造项目</t>
  </si>
  <si>
    <t>首车镇主、背街两侧</t>
  </si>
  <si>
    <t>永顺县塔卧苏区棚户区改造项目</t>
  </si>
  <si>
    <t>塔卧镇：东至塔卧加油站、南至芝兰村、西至新三拱桥、北至吊顶山</t>
  </si>
  <si>
    <t>永顺县小溪镇棚户区改造项目</t>
  </si>
  <si>
    <t>小溪镇和长官主、背街两侧</t>
  </si>
  <si>
    <t>永顺县高坪棚户区改造项目</t>
  </si>
  <si>
    <t>高坪主、背街两侧</t>
  </si>
  <si>
    <t>永顺县泽家镇棚户区改造项目</t>
  </si>
  <si>
    <t>泽家镇主、背街两侧</t>
  </si>
  <si>
    <t>永顺县芙蓉镇二期棚户区改造项目</t>
  </si>
  <si>
    <t>芙蓉镇</t>
  </si>
  <si>
    <t>龙山县</t>
  </si>
  <si>
    <t>龙山县民安街道北正街棚户区改造工程</t>
  </si>
  <si>
    <t>龙山县房产局</t>
  </si>
  <si>
    <t>龙山县民安街道办事处，龙凤路102号，北正街103号，民族路116号，新建路88号，光明巷88号，西门巷17号，朝阳路28号，城北路25号，银河路11号。东至人民银行，南至朝阳路，西至县第二中学，北至烈士陵园。</t>
  </si>
  <si>
    <t>龙山县民安街道新建南路棚户区改造工程</t>
  </si>
  <si>
    <t>龙山县民安街道办事处，新建路37号，46号，47号，红岩井路31号，沿河巷1号，2号。东至新建路，南至团结路，西至209国道，北至长沙路。</t>
  </si>
  <si>
    <t>龙山县民安街道南正街棚户区改造工程</t>
  </si>
  <si>
    <t>龙山县民安街道办事处，新建路57号，东至龙凤路，南至时代广场，西至新建路，北至朝阳路。</t>
  </si>
  <si>
    <t>龙山县民安街道物资局职工棚户区改造工程</t>
  </si>
  <si>
    <t>龙山县民安街道办事处，回龙路10号，回龙路39号，东至五交化，南至大沙坝路，西至医药大厦，北至化工厂小区。</t>
  </si>
  <si>
    <t>龙山县民安街道机械厂棚户区改造工程</t>
  </si>
  <si>
    <t>龙山县民安街道办事处杉木井路62号东至新世纪家园，南至陶瓷厂小区，西至第三幼稚园，北至博雅幼稚园。</t>
  </si>
  <si>
    <t>龙山县城中村棚改</t>
  </si>
  <si>
    <t>龙山县城北路至华塘中学区域的城中村</t>
  </si>
  <si>
    <t>龙山县民安农校家园棚改</t>
  </si>
  <si>
    <t>龙山县城北路农校家园小区</t>
  </si>
  <si>
    <t>龙山县民安锦绣花苑棚改</t>
  </si>
  <si>
    <t>龙山县锦绣花苑小区</t>
  </si>
  <si>
    <t>湘西经开区</t>
  </si>
  <si>
    <t>湘西经济开发区保障性住房老营盘E栋</t>
  </si>
  <si>
    <t>湘西自治州吉凤棚户区改造有限公司</t>
  </si>
  <si>
    <t>老营盘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</si>
</sst>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00_);[Red]\(0.00\)"/>
    <numFmt numFmtId="180" formatCode="0_);\(0\)"/>
    <numFmt numFmtId="181" formatCode="0;[Red]0"/>
    <numFmt numFmtId="182" formatCode="0.00_ "/>
  </numFmts>
  <fonts count="59">
    <font>
      <sz val="11"/>
      <color theme="1"/>
      <name val="Calibri"/>
      <family val="0"/>
    </font>
    <font>
      <sz val="11"/>
      <name val="宋体"/>
      <family val="0"/>
    </font>
    <font>
      <sz val="12"/>
      <name val="宋体"/>
      <family val="0"/>
    </font>
    <font>
      <sz val="9"/>
      <name val="宋体"/>
      <family val="0"/>
    </font>
    <font>
      <sz val="16"/>
      <name val="黑体"/>
      <family val="3"/>
    </font>
    <font>
      <sz val="16"/>
      <name val="宋体"/>
      <family val="0"/>
    </font>
    <font>
      <sz val="22"/>
      <name val="方正小标宋简体"/>
      <family val="0"/>
    </font>
    <font>
      <b/>
      <sz val="9"/>
      <name val="宋体"/>
      <family val="0"/>
    </font>
    <font>
      <b/>
      <sz val="9"/>
      <name val="SimSun"/>
      <family val="0"/>
    </font>
    <font>
      <b/>
      <sz val="10"/>
      <name val="宋体"/>
      <family val="0"/>
    </font>
    <font>
      <b/>
      <sz val="10"/>
      <name val="黑体"/>
      <family val="3"/>
    </font>
    <font>
      <sz val="10"/>
      <name val="宋体"/>
      <family val="0"/>
    </font>
    <font>
      <sz val="9"/>
      <name val="宋体-PUA"/>
      <family val="0"/>
    </font>
    <font>
      <sz val="9"/>
      <color indexed="10"/>
      <name val="宋体"/>
      <family val="0"/>
    </font>
    <font>
      <sz val="9"/>
      <name val="Times New Roman"/>
      <family val="1"/>
    </font>
    <font>
      <b/>
      <sz val="8"/>
      <name val="宋体"/>
      <family val="0"/>
    </font>
    <font>
      <sz val="9"/>
      <name val="仿宋_GB2312"/>
      <family val="3"/>
    </font>
    <font>
      <b/>
      <sz val="18"/>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10"/>
      <name val="宋体"/>
      <family val="0"/>
    </font>
    <font>
      <u val="single"/>
      <sz val="11"/>
      <color indexed="12"/>
      <name val="宋体"/>
      <family val="0"/>
    </font>
    <font>
      <i/>
      <sz val="11"/>
      <color indexed="23"/>
      <name val="宋体"/>
      <family val="0"/>
    </font>
    <font>
      <sz val="12"/>
      <name val="Times New Roman"/>
      <family val="1"/>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9"/>
      <name val="??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name val="Calibri"/>
      <family val="0"/>
    </font>
    <font>
      <sz val="9"/>
      <name val="Calibri"/>
      <family val="0"/>
    </font>
    <font>
      <sz val="9"/>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0" fontId="2" fillId="0" borderId="0">
      <alignment/>
      <protection/>
    </xf>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0" fontId="2" fillId="0" borderId="0">
      <alignment vertical="center"/>
      <protection/>
    </xf>
    <xf numFmtId="0" fontId="2" fillId="0" borderId="0">
      <alignment/>
      <protection/>
    </xf>
    <xf numFmtId="9" fontId="0" fillId="0" borderId="0" applyFont="0" applyFill="0" applyBorder="0" applyAlignment="0" applyProtection="0"/>
    <xf numFmtId="0" fontId="29" fillId="0" borderId="0">
      <alignment vertical="center"/>
      <protection/>
    </xf>
    <xf numFmtId="0" fontId="42" fillId="0" borderId="0" applyNumberFormat="0" applyFill="0" applyBorder="0" applyAlignment="0" applyProtection="0"/>
    <xf numFmtId="0" fontId="2" fillId="0" borderId="0">
      <alignment/>
      <protection/>
    </xf>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29" fillId="0" borderId="0">
      <alignment/>
      <protection/>
    </xf>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0" fillId="0" borderId="0">
      <alignment vertical="center"/>
      <protection/>
    </xf>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52" fillId="0" borderId="7" applyNumberFormat="0" applyFill="0" applyAlignment="0" applyProtection="0"/>
    <xf numFmtId="0" fontId="2" fillId="0" borderId="0" applyProtection="0">
      <alignment vertical="center"/>
    </xf>
    <xf numFmtId="0" fontId="0" fillId="13" borderId="0" applyNumberFormat="0" applyBorder="0" applyAlignment="0" applyProtection="0"/>
    <xf numFmtId="0" fontId="40" fillId="14" borderId="0" applyNumberFormat="0" applyBorder="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8" fillId="0" borderId="0">
      <alignment vertical="center"/>
      <protection/>
    </xf>
    <xf numFmtId="0" fontId="0" fillId="22" borderId="0" applyNumberFormat="0" applyBorder="0" applyAlignment="0" applyProtection="0"/>
    <xf numFmtId="0" fontId="40" fillId="23" borderId="0" applyNumberFormat="0" applyBorder="0" applyAlignment="0" applyProtection="0"/>
    <xf numFmtId="0" fontId="2" fillId="0" borderId="0">
      <alignment vertical="center"/>
      <protection/>
    </xf>
    <xf numFmtId="0" fontId="2" fillId="0" borderId="0">
      <alignment vertical="center"/>
      <protection/>
    </xf>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2" fillId="0" borderId="0">
      <alignment vertical="center"/>
      <protection/>
    </xf>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2" fillId="0" borderId="0">
      <alignment vertical="center"/>
      <protection/>
    </xf>
    <xf numFmtId="0" fontId="18"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9"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9" fillId="0" borderId="0">
      <alignment/>
      <protection/>
    </xf>
    <xf numFmtId="0" fontId="2" fillId="0" borderId="0" applyProtection="0">
      <alignment/>
    </xf>
    <xf numFmtId="0" fontId="2" fillId="0" borderId="0">
      <alignment/>
      <protection/>
    </xf>
    <xf numFmtId="0" fontId="29"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9" fillId="0" borderId="0">
      <alignment/>
      <protection/>
    </xf>
    <xf numFmtId="0" fontId="2" fillId="0" borderId="0">
      <alignment/>
      <protection/>
    </xf>
    <xf numFmtId="0" fontId="2" fillId="0" borderId="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18" fillId="0" borderId="0">
      <alignment vertical="center"/>
      <protection/>
    </xf>
    <xf numFmtId="0" fontId="2" fillId="0" borderId="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18"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18" fillId="0" borderId="0">
      <alignment vertical="center"/>
      <protection/>
    </xf>
    <xf numFmtId="0" fontId="2" fillId="0" borderId="0">
      <alignment/>
      <protection/>
    </xf>
    <xf numFmtId="0" fontId="18" fillId="0" borderId="0">
      <alignment vertical="center"/>
      <protection/>
    </xf>
    <xf numFmtId="0" fontId="2" fillId="0" borderId="0">
      <alignment/>
      <protection/>
    </xf>
    <xf numFmtId="0" fontId="18" fillId="0" borderId="0">
      <alignment vertical="center"/>
      <protection/>
    </xf>
    <xf numFmtId="0" fontId="29"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358">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176" fontId="2" fillId="0" borderId="0" xfId="0" applyNumberFormat="1" applyFont="1" applyFill="1" applyAlignment="1">
      <alignment vertical="center"/>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83" applyFont="1" applyFill="1" applyBorder="1" applyAlignment="1">
      <alignment horizontal="left" vertical="center" wrapText="1"/>
      <protection/>
    </xf>
    <xf numFmtId="0" fontId="2" fillId="0" borderId="0" xfId="83" applyFont="1" applyFill="1" applyBorder="1" applyAlignment="1">
      <alignment horizontal="left" vertical="center" wrapText="1"/>
      <protection/>
    </xf>
    <xf numFmtId="0" fontId="2" fillId="0" borderId="0" xfId="83" applyFont="1" applyFill="1" applyBorder="1" applyAlignment="1">
      <alignment horizontal="center" vertical="center" wrapText="1"/>
      <protection/>
    </xf>
    <xf numFmtId="0" fontId="7" fillId="0" borderId="9" xfId="83" applyFont="1" applyFill="1" applyBorder="1" applyAlignment="1">
      <alignment horizontal="center" vertical="center" wrapText="1"/>
      <protection/>
    </xf>
    <xf numFmtId="177" fontId="7" fillId="0" borderId="9" xfId="83" applyNumberFormat="1" applyFont="1" applyFill="1" applyBorder="1" applyAlignment="1">
      <alignment horizontal="center" vertical="center" wrapText="1"/>
      <protection/>
    </xf>
    <xf numFmtId="0" fontId="56" fillId="0" borderId="9" xfId="83" applyFont="1" applyFill="1" applyBorder="1" applyAlignment="1">
      <alignment horizontal="center" vertical="center" wrapText="1"/>
      <protection/>
    </xf>
    <xf numFmtId="177" fontId="56" fillId="0" borderId="9" xfId="83" applyNumberFormat="1" applyFont="1" applyFill="1" applyBorder="1" applyAlignment="1">
      <alignment horizontal="center" vertical="center" wrapText="1"/>
      <protection/>
    </xf>
    <xf numFmtId="0" fontId="57" fillId="0" borderId="9" xfId="83" applyFont="1" applyFill="1" applyBorder="1" applyAlignment="1">
      <alignment horizontal="center" vertical="center" wrapText="1"/>
      <protection/>
    </xf>
    <xf numFmtId="0" fontId="57" fillId="0" borderId="9" xfId="90"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177" fontId="57" fillId="0" borderId="9" xfId="0" applyNumberFormat="1" applyFont="1" applyFill="1" applyBorder="1" applyAlignment="1" applyProtection="1">
      <alignment horizontal="center" vertical="center" wrapText="1"/>
      <protection hidden="1"/>
    </xf>
    <xf numFmtId="176" fontId="56" fillId="0" borderId="9" xfId="83" applyNumberFormat="1" applyFont="1" applyFill="1" applyBorder="1" applyAlignment="1">
      <alignment horizontal="center" vertical="center" wrapText="1"/>
      <protection/>
    </xf>
    <xf numFmtId="0" fontId="57" fillId="0" borderId="9" xfId="29" applyNumberFormat="1" applyFont="1" applyFill="1" applyBorder="1" applyAlignment="1">
      <alignment horizontal="center" vertical="center" wrapText="1"/>
      <protection/>
    </xf>
    <xf numFmtId="0" fontId="57" fillId="0" borderId="9" xfId="29" applyFont="1" applyFill="1" applyBorder="1" applyAlignment="1">
      <alignment horizontal="center" vertical="center" wrapText="1"/>
      <protection/>
    </xf>
    <xf numFmtId="176" fontId="57" fillId="0" borderId="9" xfId="90" applyNumberFormat="1" applyFont="1" applyFill="1" applyBorder="1" applyAlignment="1">
      <alignment horizontal="center" vertical="center"/>
      <protection/>
    </xf>
    <xf numFmtId="176" fontId="57" fillId="0" borderId="9" xfId="90" applyNumberFormat="1" applyFont="1" applyFill="1" applyBorder="1" applyAlignment="1">
      <alignment horizontal="center" vertical="center" wrapText="1"/>
      <protection/>
    </xf>
    <xf numFmtId="176" fontId="57" fillId="0" borderId="9" xfId="29" applyNumberFormat="1" applyFont="1" applyFill="1" applyBorder="1" applyAlignment="1">
      <alignment horizontal="center" vertical="center" wrapText="1"/>
      <protection/>
    </xf>
    <xf numFmtId="178" fontId="57" fillId="0" borderId="9" xfId="0" applyNumberFormat="1" applyFont="1" applyFill="1" applyBorder="1" applyAlignment="1">
      <alignment horizontal="center" vertical="center" wrapText="1"/>
    </xf>
    <xf numFmtId="178" fontId="57" fillId="0" borderId="9" xfId="90" applyNumberFormat="1" applyFont="1" applyFill="1" applyBorder="1" applyAlignment="1">
      <alignment horizontal="center" vertical="center" wrapText="1"/>
      <protection/>
    </xf>
    <xf numFmtId="178" fontId="57" fillId="0" borderId="9" xfId="29" applyNumberFormat="1" applyFont="1" applyFill="1" applyBorder="1" applyAlignment="1">
      <alignment horizontal="center" vertical="center" wrapText="1"/>
      <protection/>
    </xf>
    <xf numFmtId="0" fontId="57" fillId="0" borderId="9" xfId="0" applyNumberFormat="1" applyFont="1" applyFill="1" applyBorder="1" applyAlignment="1">
      <alignment horizontal="center" vertical="center" wrapText="1"/>
    </xf>
    <xf numFmtId="177" fontId="57" fillId="0" borderId="9" xfId="83" applyNumberFormat="1" applyFont="1" applyFill="1" applyBorder="1" applyAlignment="1">
      <alignment horizontal="center" vertical="center" wrapText="1"/>
      <protection/>
    </xf>
    <xf numFmtId="0" fontId="57" fillId="0" borderId="9" xfId="0" applyFont="1" applyFill="1" applyBorder="1" applyAlignment="1">
      <alignment horizontal="left" vertical="center" wrapText="1"/>
    </xf>
    <xf numFmtId="177" fontId="56" fillId="0" borderId="9" xfId="0" applyNumberFormat="1" applyFont="1" applyFill="1" applyBorder="1" applyAlignment="1" applyProtection="1">
      <alignment horizontal="center" vertical="center" wrapText="1"/>
      <protection hidden="1"/>
    </xf>
    <xf numFmtId="177" fontId="57" fillId="0" borderId="9" xfId="89" applyNumberFormat="1" applyFont="1" applyFill="1" applyBorder="1" applyAlignment="1">
      <alignment horizontal="center" vertical="center" wrapText="1"/>
      <protection/>
    </xf>
    <xf numFmtId="177" fontId="57" fillId="0" borderId="9" xfId="115" applyNumberFormat="1" applyFont="1" applyFill="1" applyBorder="1" applyAlignment="1" applyProtection="1">
      <alignment horizontal="center" vertical="center" wrapText="1"/>
      <protection hidden="1"/>
    </xf>
    <xf numFmtId="0" fontId="57" fillId="0" borderId="9" xfId="89" applyFont="1" applyFill="1" applyBorder="1" applyAlignment="1">
      <alignment horizontal="center" vertical="center" wrapText="1"/>
      <protection/>
    </xf>
    <xf numFmtId="177" fontId="57" fillId="0" borderId="9" xfId="157" applyNumberFormat="1" applyFont="1" applyFill="1" applyBorder="1" applyAlignment="1" applyProtection="1">
      <alignment horizontal="center" vertical="center" wrapText="1"/>
      <protection hidden="1"/>
    </xf>
    <xf numFmtId="177" fontId="57" fillId="0" borderId="9" xfId="156" applyNumberFormat="1" applyFont="1" applyFill="1" applyBorder="1" applyAlignment="1" applyProtection="1">
      <alignment horizontal="center" vertical="center" wrapText="1"/>
      <protection hidden="1"/>
    </xf>
    <xf numFmtId="0" fontId="57" fillId="0" borderId="9" xfId="0" applyFont="1" applyFill="1" applyBorder="1" applyAlignment="1">
      <alignment horizontal="center" vertical="center"/>
    </xf>
    <xf numFmtId="176" fontId="57" fillId="0" borderId="9" xfId="74" applyNumberFormat="1" applyFont="1" applyFill="1" applyBorder="1" applyAlignment="1">
      <alignment horizontal="center" vertical="center" wrapText="1"/>
      <protection/>
    </xf>
    <xf numFmtId="177" fontId="56" fillId="0" borderId="9" xfId="115" applyNumberFormat="1" applyFont="1" applyFill="1" applyBorder="1" applyAlignment="1" applyProtection="1">
      <alignment horizontal="center" vertical="center" wrapText="1"/>
      <protection hidden="1"/>
    </xf>
    <xf numFmtId="176" fontId="57" fillId="0" borderId="9" xfId="83" applyNumberFormat="1" applyFont="1" applyFill="1" applyBorder="1" applyAlignment="1">
      <alignment horizontal="center" vertical="center" wrapText="1"/>
      <protection/>
    </xf>
    <xf numFmtId="177" fontId="57" fillId="0" borderId="9" xfId="0" applyNumberFormat="1" applyFont="1" applyFill="1" applyBorder="1" applyAlignment="1">
      <alignment horizontal="center" vertical="center" wrapText="1"/>
    </xf>
    <xf numFmtId="176" fontId="56" fillId="0" borderId="9" xfId="29" applyNumberFormat="1" applyFont="1" applyFill="1" applyBorder="1" applyAlignment="1">
      <alignment horizontal="center" vertical="center" wrapText="1"/>
      <protection/>
    </xf>
    <xf numFmtId="176" fontId="56" fillId="0" borderId="9" xfId="90" applyNumberFormat="1" applyFont="1" applyFill="1" applyBorder="1" applyAlignment="1">
      <alignment horizontal="center" vertical="center"/>
      <protection/>
    </xf>
    <xf numFmtId="176" fontId="2" fillId="0" borderId="0" xfId="0" applyNumberFormat="1" applyFont="1" applyFill="1" applyAlignment="1">
      <alignment horizontal="center" vertical="center" wrapText="1"/>
    </xf>
    <xf numFmtId="176" fontId="6" fillId="0" borderId="0" xfId="0" applyNumberFormat="1" applyFont="1" applyFill="1" applyAlignment="1">
      <alignment horizontal="center" vertical="center" wrapText="1"/>
    </xf>
    <xf numFmtId="176" fontId="2" fillId="0" borderId="0" xfId="83" applyNumberFormat="1" applyFont="1" applyFill="1" applyBorder="1" applyAlignment="1">
      <alignment horizontal="center" vertical="center" wrapText="1"/>
      <protection/>
    </xf>
    <xf numFmtId="176" fontId="7" fillId="0" borderId="9" xfId="83" applyNumberFormat="1" applyFont="1" applyFill="1" applyBorder="1" applyAlignment="1">
      <alignment horizontal="center" vertical="center" wrapText="1"/>
      <protection/>
    </xf>
    <xf numFmtId="176" fontId="56" fillId="0" borderId="9" xfId="115" applyNumberFormat="1" applyFont="1" applyFill="1" applyBorder="1" applyAlignment="1" applyProtection="1">
      <alignment horizontal="center" vertical="center" wrapText="1"/>
      <protection hidden="1"/>
    </xf>
    <xf numFmtId="0" fontId="57" fillId="0" borderId="9" xfId="85" applyFont="1" applyFill="1" applyBorder="1" applyAlignment="1">
      <alignment horizontal="center" vertical="center" wrapText="1"/>
      <protection/>
    </xf>
    <xf numFmtId="0" fontId="56" fillId="0" borderId="9" xfId="85" applyFont="1" applyFill="1" applyBorder="1" applyAlignment="1">
      <alignment horizontal="center" vertical="center" wrapText="1"/>
      <protection/>
    </xf>
    <xf numFmtId="176" fontId="56" fillId="0" borderId="9" xfId="0" applyNumberFormat="1" applyFont="1" applyFill="1" applyBorder="1" applyAlignment="1" applyProtection="1">
      <alignment horizontal="center" vertical="center" wrapText="1"/>
      <protection hidden="1"/>
    </xf>
    <xf numFmtId="176" fontId="57" fillId="0" borderId="9" xfId="0" applyNumberFormat="1" applyFont="1" applyFill="1" applyBorder="1" applyAlignment="1" applyProtection="1">
      <alignment horizontal="center" vertical="center" wrapText="1"/>
      <protection hidden="1"/>
    </xf>
    <xf numFmtId="176" fontId="57" fillId="0" borderId="9" xfId="0" applyNumberFormat="1" applyFont="1" applyFill="1" applyBorder="1" applyAlignment="1">
      <alignment horizontal="center" vertical="center"/>
    </xf>
    <xf numFmtId="0" fontId="57" fillId="0" borderId="9" xfId="0" applyFont="1" applyFill="1" applyBorder="1" applyAlignment="1" applyProtection="1">
      <alignment horizontal="center" vertical="center"/>
      <protection locked="0"/>
    </xf>
    <xf numFmtId="177" fontId="57" fillId="0" borderId="9" xfId="0" applyNumberFormat="1" applyFont="1" applyFill="1" applyBorder="1" applyAlignment="1" applyProtection="1">
      <alignment horizontal="left" vertical="center" wrapText="1"/>
      <protection hidden="1"/>
    </xf>
    <xf numFmtId="0" fontId="57" fillId="0" borderId="9" xfId="0" applyFont="1" applyFill="1" applyBorder="1" applyAlignment="1" applyProtection="1">
      <alignment horizontal="center" vertical="center" wrapText="1"/>
      <protection locked="0"/>
    </xf>
    <xf numFmtId="0"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57" fillId="0" borderId="9" xfId="94" applyFont="1" applyFill="1" applyBorder="1" applyAlignment="1" applyProtection="1">
      <alignment horizontal="center" vertical="center" wrapText="1"/>
      <protection/>
    </xf>
    <xf numFmtId="0" fontId="57" fillId="0" borderId="9" xfId="105"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0" fontId="56" fillId="0" borderId="9" xfId="90" applyFont="1" applyFill="1" applyBorder="1" applyAlignment="1">
      <alignment horizontal="center" vertical="center" wrapText="1"/>
      <protection/>
    </xf>
    <xf numFmtId="177" fontId="56" fillId="0" borderId="9" xfId="29" applyNumberFormat="1" applyFont="1" applyFill="1" applyBorder="1" applyAlignment="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83" applyFont="1" applyFill="1" applyBorder="1" applyAlignment="1">
      <alignment horizontal="center" vertical="center" wrapText="1"/>
      <protection/>
    </xf>
    <xf numFmtId="177" fontId="3" fillId="0" borderId="9" xfId="83" applyNumberFormat="1" applyFont="1" applyFill="1" applyBorder="1" applyAlignment="1">
      <alignment horizontal="center" vertical="center" wrapText="1"/>
      <protection/>
    </xf>
    <xf numFmtId="176" fontId="57" fillId="0" borderId="9" xfId="0" applyNumberFormat="1" applyFont="1" applyFill="1" applyBorder="1" applyAlignment="1" applyProtection="1">
      <alignment horizontal="center" vertical="center"/>
      <protection locked="0"/>
    </xf>
    <xf numFmtId="176" fontId="57" fillId="0" borderId="9" xfId="0" applyNumberFormat="1" applyFont="1" applyFill="1" applyBorder="1" applyAlignment="1">
      <alignment horizontal="center" vertical="center" wrapText="1"/>
    </xf>
    <xf numFmtId="0" fontId="57" fillId="0" borderId="9" xfId="85" applyFont="1" applyFill="1" applyBorder="1" applyAlignment="1">
      <alignment vertical="center" wrapText="1"/>
      <protection/>
    </xf>
    <xf numFmtId="0" fontId="56" fillId="0" borderId="9" xfId="83" applyFont="1" applyFill="1" applyBorder="1" applyAlignment="1">
      <alignment vertical="center" wrapText="1"/>
      <protection/>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176" fontId="3" fillId="0" borderId="9" xfId="0" applyNumberFormat="1" applyFont="1" applyFill="1" applyBorder="1" applyAlignment="1" applyProtection="1">
      <alignment horizontal="center" vertical="center" wrapText="1"/>
      <protection/>
    </xf>
    <xf numFmtId="176" fontId="3" fillId="0" borderId="9" xfId="29" applyNumberFormat="1" applyFont="1" applyFill="1" applyBorder="1" applyAlignment="1">
      <alignment horizontal="center" vertical="center" wrapText="1"/>
      <protection/>
    </xf>
    <xf numFmtId="176" fontId="3" fillId="0" borderId="9" xfId="83" applyNumberFormat="1" applyFont="1" applyFill="1" applyBorder="1" applyAlignment="1">
      <alignment horizontal="center" vertical="center" wrapText="1"/>
      <protection/>
    </xf>
    <xf numFmtId="0" fontId="3" fillId="0" borderId="9" xfId="85" applyFont="1" applyFill="1" applyBorder="1" applyAlignment="1">
      <alignment horizontal="center" vertical="center" wrapText="1"/>
      <protection/>
    </xf>
    <xf numFmtId="0" fontId="57" fillId="0" borderId="9" xfId="105" applyNumberFormat="1" applyFont="1" applyFill="1" applyBorder="1" applyAlignment="1">
      <alignment horizontal="center" vertical="center" wrapText="1"/>
      <protection/>
    </xf>
    <xf numFmtId="0" fontId="7" fillId="0" borderId="9" xfId="85" applyFont="1" applyFill="1" applyBorder="1" applyAlignment="1">
      <alignment horizontal="center" vertical="center" wrapText="1"/>
      <protection/>
    </xf>
    <xf numFmtId="177" fontId="7" fillId="0" borderId="9" xfId="85" applyNumberFormat="1" applyFont="1" applyFill="1" applyBorder="1" applyAlignment="1">
      <alignment horizontal="center" vertical="center" wrapText="1"/>
      <protection/>
    </xf>
    <xf numFmtId="0" fontId="3" fillId="0" borderId="9" xfId="116" applyFont="1" applyFill="1" applyBorder="1" applyAlignment="1">
      <alignment horizontal="center" vertical="center" wrapText="1"/>
      <protection/>
    </xf>
    <xf numFmtId="177" fontId="3" fillId="0" borderId="9" xfId="116" applyNumberFormat="1" applyFont="1" applyFill="1" applyBorder="1" applyAlignment="1">
      <alignment horizontal="center" vertical="center" wrapText="1"/>
      <protection/>
    </xf>
    <xf numFmtId="0" fontId="3" fillId="0" borderId="9" xfId="109" applyFont="1" applyFill="1" applyBorder="1" applyAlignment="1" applyProtection="1">
      <alignment horizontal="center" vertical="center" wrapText="1"/>
      <protection/>
    </xf>
    <xf numFmtId="177" fontId="3" fillId="0" borderId="9" xfId="119" applyNumberFormat="1" applyFont="1" applyFill="1" applyBorder="1" applyAlignment="1">
      <alignment horizontal="center" vertical="center" wrapText="1"/>
      <protection/>
    </xf>
    <xf numFmtId="176" fontId="3" fillId="0" borderId="9" xfId="119" applyNumberFormat="1" applyFont="1" applyFill="1" applyBorder="1" applyAlignment="1">
      <alignment horizontal="center" vertical="center" wrapText="1"/>
      <protection/>
    </xf>
    <xf numFmtId="0" fontId="3" fillId="0" borderId="9" xfId="105" applyFont="1" applyFill="1" applyBorder="1" applyAlignment="1">
      <alignment horizontal="center" vertical="center" wrapText="1"/>
      <protection/>
    </xf>
    <xf numFmtId="0" fontId="3" fillId="0" borderId="9"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xf>
    <xf numFmtId="0" fontId="3" fillId="0" borderId="9" xfId="27" applyFont="1" applyFill="1" applyBorder="1" applyAlignment="1">
      <alignment horizontal="center" vertical="center" wrapText="1"/>
      <protection/>
    </xf>
    <xf numFmtId="0" fontId="3" fillId="0" borderId="9" xfId="27" applyNumberFormat="1" applyFont="1" applyFill="1" applyBorder="1" applyAlignment="1">
      <alignment horizontal="center" vertical="center" wrapText="1"/>
      <protection/>
    </xf>
    <xf numFmtId="0" fontId="3" fillId="0" borderId="9" xfId="113" applyFont="1" applyFill="1" applyBorder="1" applyAlignment="1" applyProtection="1">
      <alignment horizontal="center" vertical="center" wrapText="1"/>
      <protection/>
    </xf>
    <xf numFmtId="176" fontId="3" fillId="0" borderId="9" xfId="113" applyNumberFormat="1" applyFont="1" applyFill="1" applyBorder="1" applyAlignment="1" applyProtection="1">
      <alignment horizontal="center" vertical="center" wrapText="1"/>
      <protection/>
    </xf>
    <xf numFmtId="0" fontId="3" fillId="0" borderId="9" xfId="0" applyNumberFormat="1" applyFont="1" applyFill="1" applyBorder="1" applyAlignment="1">
      <alignment horizontal="center" vertical="center"/>
    </xf>
    <xf numFmtId="0" fontId="3" fillId="0" borderId="9" xfId="83" applyNumberFormat="1" applyFont="1" applyFill="1" applyBorder="1" applyAlignment="1">
      <alignment horizontal="center" vertical="center" wrapText="1"/>
      <protection/>
    </xf>
    <xf numFmtId="177" fontId="57" fillId="0" borderId="9" xfId="129" applyNumberFormat="1" applyFont="1" applyFill="1" applyBorder="1" applyAlignment="1">
      <alignment horizontal="center" vertical="center" wrapText="1"/>
      <protection/>
    </xf>
    <xf numFmtId="176" fontId="3" fillId="0" borderId="9" xfId="85" applyNumberFormat="1" applyFont="1" applyFill="1" applyBorder="1" applyAlignment="1">
      <alignment horizontal="center" vertical="center" wrapText="1"/>
      <protection/>
    </xf>
    <xf numFmtId="176" fontId="7" fillId="0" borderId="9" xfId="85" applyNumberFormat="1" applyFont="1" applyFill="1" applyBorder="1" applyAlignment="1">
      <alignment horizontal="center" vertical="center" wrapText="1"/>
      <protection/>
    </xf>
    <xf numFmtId="176" fontId="3" fillId="0" borderId="9" xfId="109" applyNumberFormat="1" applyFont="1" applyFill="1" applyBorder="1" applyAlignment="1" applyProtection="1">
      <alignment horizontal="center" vertical="center" wrapText="1"/>
      <protection/>
    </xf>
    <xf numFmtId="176" fontId="3" fillId="0" borderId="9" xfId="116" applyNumberFormat="1" applyFont="1" applyFill="1" applyBorder="1" applyAlignment="1">
      <alignment horizontal="center" vertical="center" wrapText="1"/>
      <protection/>
    </xf>
    <xf numFmtId="176" fontId="3" fillId="0" borderId="9" xfId="105" applyNumberFormat="1" applyFont="1" applyFill="1" applyBorder="1" applyAlignment="1">
      <alignment horizontal="center" vertical="center" wrapText="1"/>
      <protection/>
    </xf>
    <xf numFmtId="176" fontId="3" fillId="0" borderId="9" xfId="0" applyNumberFormat="1"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176" fontId="3" fillId="0" borderId="9" xfId="123" applyNumberFormat="1" applyFont="1" applyFill="1" applyBorder="1" applyAlignment="1" applyProtection="1">
      <alignment horizontal="center" vertical="center"/>
      <protection/>
    </xf>
    <xf numFmtId="0" fontId="3" fillId="0" borderId="9" xfId="29" applyNumberFormat="1" applyFont="1" applyFill="1" applyBorder="1" applyAlignment="1">
      <alignment horizontal="center" vertical="center" wrapText="1"/>
      <protection/>
    </xf>
    <xf numFmtId="0" fontId="3" fillId="0" borderId="9" xfId="85" applyFont="1" applyFill="1" applyBorder="1" applyAlignment="1">
      <alignment horizontal="center" vertical="center"/>
      <protection/>
    </xf>
    <xf numFmtId="0" fontId="3" fillId="0" borderId="9" xfId="86" applyFont="1" applyFill="1" applyBorder="1" applyAlignment="1">
      <alignment horizontal="center" vertical="center" wrapText="1"/>
      <protection/>
    </xf>
    <xf numFmtId="177" fontId="3" fillId="0" borderId="9" xfId="100" applyNumberFormat="1" applyFont="1" applyFill="1" applyBorder="1" applyAlignment="1">
      <alignment horizontal="center" vertical="center" wrapText="1"/>
      <protection/>
    </xf>
    <xf numFmtId="177" fontId="3" fillId="0" borderId="9" xfId="86" applyNumberFormat="1" applyFont="1" applyFill="1" applyBorder="1" applyAlignment="1">
      <alignment horizontal="center" vertical="center" wrapText="1"/>
      <protection/>
    </xf>
    <xf numFmtId="0" fontId="3" fillId="0" borderId="9" xfId="86" applyFont="1" applyFill="1" applyBorder="1" applyAlignment="1">
      <alignment horizontal="center" vertical="center"/>
      <protection/>
    </xf>
    <xf numFmtId="0" fontId="3" fillId="0" borderId="9" xfId="91" applyFont="1" applyFill="1" applyBorder="1" applyAlignment="1">
      <alignment horizontal="center" vertical="center" wrapText="1"/>
      <protection/>
    </xf>
    <xf numFmtId="0" fontId="3" fillId="0" borderId="9" xfId="90" applyFont="1" applyFill="1" applyBorder="1" applyAlignment="1">
      <alignment horizontal="center" vertical="center"/>
      <protection/>
    </xf>
    <xf numFmtId="179" fontId="3" fillId="0" borderId="9" xfId="86" applyNumberFormat="1" applyFont="1" applyFill="1" applyBorder="1" applyAlignment="1">
      <alignment horizontal="center" vertical="center" wrapText="1"/>
      <protection/>
    </xf>
    <xf numFmtId="176" fontId="3" fillId="0" borderId="9" xfId="0" applyNumberFormat="1" applyFont="1" applyFill="1" applyBorder="1" applyAlignment="1" applyProtection="1">
      <alignment horizontal="center" vertical="center" wrapText="1"/>
      <protection hidden="1"/>
    </xf>
    <xf numFmtId="176" fontId="3" fillId="0" borderId="9" xfId="85" applyNumberFormat="1" applyFont="1" applyFill="1" applyBorder="1" applyAlignment="1">
      <alignment horizontal="center" vertical="center"/>
      <protection/>
    </xf>
    <xf numFmtId="176" fontId="3" fillId="0" borderId="9" xfId="90" applyNumberFormat="1" applyFont="1" applyFill="1" applyBorder="1" applyAlignment="1">
      <alignment horizontal="center" vertical="center" wrapText="1"/>
      <protection/>
    </xf>
    <xf numFmtId="176" fontId="3" fillId="0" borderId="9" xfId="86" applyNumberFormat="1" applyFont="1" applyFill="1" applyBorder="1" applyAlignment="1">
      <alignment horizontal="center" vertical="center"/>
      <protection/>
    </xf>
    <xf numFmtId="176" fontId="3" fillId="0" borderId="9" xfId="90" applyNumberFormat="1" applyFont="1" applyFill="1" applyBorder="1" applyAlignment="1">
      <alignment horizontal="center" vertical="center"/>
      <protection/>
    </xf>
    <xf numFmtId="176" fontId="3" fillId="0" borderId="9" xfId="86" applyNumberFormat="1" applyFont="1" applyFill="1" applyBorder="1" applyAlignment="1">
      <alignment horizontal="center" vertical="center" wrapText="1"/>
      <protection/>
    </xf>
    <xf numFmtId="0" fontId="2" fillId="0" borderId="9" xfId="0" applyFont="1" applyFill="1" applyBorder="1" applyAlignment="1">
      <alignment vertical="center"/>
    </xf>
    <xf numFmtId="49" fontId="3" fillId="0" borderId="9" xfId="0" applyNumberFormat="1" applyFont="1" applyFill="1" applyBorder="1" applyAlignment="1">
      <alignment horizontal="center" vertical="center" wrapText="1"/>
    </xf>
    <xf numFmtId="177" fontId="3" fillId="0" borderId="9" xfId="85" applyNumberFormat="1" applyFont="1" applyFill="1" applyBorder="1" applyAlignment="1">
      <alignment horizontal="center" vertical="center" wrapText="1"/>
      <protection/>
    </xf>
    <xf numFmtId="0" fontId="3" fillId="0" borderId="9" xfId="90" applyFont="1" applyFill="1" applyBorder="1" applyAlignment="1">
      <alignment horizontal="center" vertical="center" wrapText="1"/>
      <protection/>
    </xf>
    <xf numFmtId="177" fontId="3" fillId="0" borderId="9" xfId="90" applyNumberFormat="1" applyFont="1" applyFill="1" applyBorder="1" applyAlignment="1">
      <alignment horizontal="center" vertical="center" wrapText="1"/>
      <protection/>
    </xf>
    <xf numFmtId="0" fontId="7" fillId="0" borderId="9" xfId="83" applyFont="1" applyFill="1" applyBorder="1" applyAlignment="1">
      <alignment vertical="center" wrapText="1"/>
      <protection/>
    </xf>
    <xf numFmtId="0" fontId="7" fillId="0" borderId="9" xfId="0" applyFont="1" applyFill="1" applyBorder="1" applyAlignment="1">
      <alignment horizontal="center" vertical="center" wrapText="1"/>
    </xf>
    <xf numFmtId="0" fontId="8" fillId="0" borderId="9" xfId="83" applyFont="1" applyFill="1" applyBorder="1" applyAlignment="1">
      <alignment horizontal="center" vertical="center" wrapText="1"/>
      <protection/>
    </xf>
    <xf numFmtId="176" fontId="7" fillId="0" borderId="9" xfId="0" applyNumberFormat="1" applyFont="1" applyFill="1" applyBorder="1" applyAlignment="1">
      <alignment horizontal="center" vertical="center" wrapText="1"/>
    </xf>
    <xf numFmtId="0" fontId="3" fillId="0" borderId="9" xfId="134" applyFont="1" applyFill="1" applyBorder="1" applyAlignment="1">
      <alignment horizontal="center" vertical="center" wrapText="1"/>
      <protection/>
    </xf>
    <xf numFmtId="0" fontId="3" fillId="0" borderId="9" xfId="138" applyNumberFormat="1" applyFont="1" applyFill="1" applyBorder="1" applyAlignment="1">
      <alignment horizontal="center" vertical="center" wrapText="1"/>
      <protection/>
    </xf>
    <xf numFmtId="180" fontId="3" fillId="0" borderId="9" xfId="83" applyNumberFormat="1" applyFont="1" applyFill="1" applyBorder="1" applyAlignment="1">
      <alignment horizontal="center" vertical="center" wrapText="1"/>
      <protection/>
    </xf>
    <xf numFmtId="0" fontId="3" fillId="0" borderId="9" xfId="89" applyFont="1" applyFill="1" applyBorder="1" applyAlignment="1">
      <alignment horizontal="center" vertical="center" wrapText="1"/>
      <protection/>
    </xf>
    <xf numFmtId="0" fontId="3" fillId="0" borderId="9" xfId="89" applyNumberFormat="1" applyFont="1" applyFill="1" applyBorder="1" applyAlignment="1">
      <alignment horizontal="center" vertical="center" wrapText="1"/>
      <protection/>
    </xf>
    <xf numFmtId="0" fontId="3" fillId="0" borderId="9" xfId="106" applyFont="1" applyFill="1" applyBorder="1" applyAlignment="1">
      <alignment horizontal="center" vertical="center" wrapText="1"/>
      <protection/>
    </xf>
    <xf numFmtId="0" fontId="3" fillId="0" borderId="9" xfId="52" applyFont="1" applyFill="1" applyBorder="1" applyAlignment="1" applyProtection="1">
      <alignment horizontal="center" vertical="center" wrapText="1"/>
      <protection/>
    </xf>
    <xf numFmtId="0" fontId="3" fillId="0" borderId="9" xfId="106" applyFont="1" applyFill="1" applyBorder="1" applyAlignment="1" applyProtection="1">
      <alignment horizontal="center" vertical="center" wrapText="1"/>
      <protection/>
    </xf>
    <xf numFmtId="176" fontId="3" fillId="0" borderId="9" xfId="82" applyNumberFormat="1" applyFont="1" applyFill="1" applyBorder="1" applyAlignment="1">
      <alignment horizontal="center" vertical="center" wrapText="1"/>
      <protection/>
    </xf>
    <xf numFmtId="176" fontId="3" fillId="0" borderId="9" xfId="36" applyNumberFormat="1" applyFont="1" applyFill="1" applyBorder="1" applyAlignment="1">
      <alignment horizontal="center" vertical="center" wrapText="1"/>
      <protection/>
    </xf>
    <xf numFmtId="0" fontId="3" fillId="0" borderId="9" xfId="106" applyNumberFormat="1" applyFont="1" applyFill="1" applyBorder="1" applyAlignment="1">
      <alignment horizontal="center" vertical="center" wrapText="1"/>
      <protection/>
    </xf>
    <xf numFmtId="176" fontId="3" fillId="0" borderId="9" xfId="138" applyNumberFormat="1" applyFont="1" applyFill="1" applyBorder="1" applyAlignment="1">
      <alignment horizontal="center" vertical="center" wrapText="1"/>
      <protection/>
    </xf>
    <xf numFmtId="0" fontId="3" fillId="0" borderId="9" xfId="106" applyFont="1" applyFill="1" applyBorder="1" applyAlignment="1">
      <alignment horizontal="center" vertical="center"/>
      <protection/>
    </xf>
    <xf numFmtId="0" fontId="9" fillId="0" borderId="9" xfId="83" applyFont="1" applyFill="1" applyBorder="1" applyAlignment="1">
      <alignment horizontal="center" vertical="center" wrapText="1"/>
      <protection/>
    </xf>
    <xf numFmtId="0" fontId="10" fillId="0" borderId="9" xfId="83"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176" fontId="3" fillId="0" borderId="9" xfId="0" applyNumberFormat="1" applyFont="1" applyFill="1" applyBorder="1" applyAlignment="1">
      <alignment vertical="center" wrapText="1"/>
    </xf>
    <xf numFmtId="177"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176" fontId="3" fillId="0" borderId="9" xfId="106" applyNumberFormat="1" applyFont="1" applyFill="1" applyBorder="1" applyAlignment="1">
      <alignment horizontal="center" vertical="center" wrapText="1"/>
      <protection/>
    </xf>
    <xf numFmtId="176" fontId="3" fillId="0" borderId="9" xfId="106" applyNumberFormat="1" applyFont="1" applyFill="1" applyBorder="1" applyAlignment="1">
      <alignment horizontal="center" vertical="center"/>
      <protection/>
    </xf>
    <xf numFmtId="0" fontId="2" fillId="0" borderId="9" xfId="85" applyFont="1" applyFill="1" applyBorder="1" applyAlignment="1">
      <alignment horizontal="center" vertical="center" wrapText="1"/>
      <protection/>
    </xf>
    <xf numFmtId="176" fontId="9" fillId="0" borderId="9" xfId="0" applyNumberFormat="1" applyFont="1" applyFill="1" applyBorder="1" applyAlignment="1">
      <alignment horizontal="center" vertical="center" wrapText="1"/>
    </xf>
    <xf numFmtId="177" fontId="56" fillId="0" borderId="9" xfId="83" applyNumberFormat="1" applyFont="1" applyFill="1" applyBorder="1" applyAlignment="1">
      <alignment vertical="center" wrapText="1"/>
      <protection/>
    </xf>
    <xf numFmtId="177" fontId="7" fillId="0" borderId="9" xfId="0" applyNumberFormat="1" applyFont="1" applyFill="1" applyBorder="1" applyAlignment="1" applyProtection="1">
      <alignment horizontal="center" vertical="center" wrapText="1"/>
      <protection hidden="1"/>
    </xf>
    <xf numFmtId="177" fontId="3" fillId="0" borderId="9" xfId="0" applyNumberFormat="1" applyFont="1" applyFill="1" applyBorder="1" applyAlignment="1" applyProtection="1">
      <alignment horizontal="center" vertical="center" wrapText="1"/>
      <protection hidden="1"/>
    </xf>
    <xf numFmtId="0" fontId="3" fillId="0" borderId="9" xfId="86" applyNumberFormat="1" applyFont="1" applyFill="1" applyBorder="1" applyAlignment="1">
      <alignment horizontal="center" vertical="center" wrapText="1"/>
      <protection/>
    </xf>
    <xf numFmtId="0" fontId="3" fillId="0" borderId="9" xfId="154" applyNumberFormat="1" applyFont="1" applyFill="1" applyBorder="1" applyAlignment="1">
      <alignment horizontal="center" vertical="center" wrapText="1"/>
      <protection/>
    </xf>
    <xf numFmtId="0" fontId="57" fillId="0" borderId="9" xfId="0" applyFont="1" applyFill="1" applyBorder="1" applyAlignment="1" applyProtection="1">
      <alignment horizontal="center" vertical="center" wrapText="1"/>
      <protection/>
    </xf>
    <xf numFmtId="0" fontId="57" fillId="0" borderId="9" xfId="31" applyFont="1" applyFill="1" applyBorder="1" applyAlignment="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2" fillId="0" borderId="9" xfId="85" applyFont="1" applyFill="1" applyBorder="1" applyAlignment="1">
      <alignment horizontal="center" vertical="center" wrapText="1"/>
      <protection/>
    </xf>
    <xf numFmtId="0" fontId="3" fillId="0" borderId="9" xfId="0" applyFont="1" applyFill="1" applyBorder="1" applyAlignment="1" applyProtection="1">
      <alignment horizontal="left" vertical="center" wrapText="1"/>
      <protection/>
    </xf>
    <xf numFmtId="0" fontId="57" fillId="0" borderId="9" xfId="0" applyNumberFormat="1" applyFont="1" applyFill="1" applyBorder="1" applyAlignment="1" applyProtection="1">
      <alignment horizontal="center" vertical="center" wrapText="1"/>
      <protection/>
    </xf>
    <xf numFmtId="0" fontId="3" fillId="0" borderId="9" xfId="90" applyFont="1" applyFill="1" applyBorder="1" applyAlignment="1">
      <alignment horizontal="left" vertical="center" wrapText="1"/>
      <protection/>
    </xf>
    <xf numFmtId="0" fontId="3" fillId="0" borderId="9" xfId="83" applyFont="1" applyFill="1" applyBorder="1" applyAlignment="1">
      <alignment horizontal="left" vertical="center" wrapText="1"/>
      <protection/>
    </xf>
    <xf numFmtId="0" fontId="3"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wrapText="1"/>
      <protection/>
    </xf>
    <xf numFmtId="176" fontId="3" fillId="0" borderId="9" xfId="0" applyNumberFormat="1" applyFont="1" applyFill="1" applyBorder="1" applyAlignment="1" applyProtection="1">
      <alignment horizontal="left" vertical="center" wrapText="1"/>
      <protection/>
    </xf>
    <xf numFmtId="176" fontId="57" fillId="0" borderId="9" xfId="0" applyNumberFormat="1" applyFont="1" applyFill="1" applyBorder="1" applyAlignment="1" applyProtection="1">
      <alignment horizontal="center" vertical="center" wrapText="1"/>
      <protection/>
    </xf>
    <xf numFmtId="0" fontId="3" fillId="0" borderId="9" xfId="111" applyFont="1" applyFill="1" applyBorder="1" applyAlignment="1">
      <alignment horizontal="left" vertical="center" wrapText="1"/>
      <protection/>
    </xf>
    <xf numFmtId="0" fontId="3" fillId="0" borderId="9" xfId="102" applyFont="1" applyFill="1" applyBorder="1" applyAlignment="1">
      <alignment horizontal="left" vertical="center" wrapText="1"/>
      <protection/>
    </xf>
    <xf numFmtId="0" fontId="57" fillId="0" borderId="9" xfId="139" applyFont="1" applyFill="1" applyBorder="1" applyAlignment="1">
      <alignment horizontal="center" vertical="center" wrapText="1"/>
      <protection/>
    </xf>
    <xf numFmtId="0" fontId="57" fillId="0" borderId="9" xfId="108" applyFont="1" applyFill="1" applyBorder="1" applyAlignment="1">
      <alignment horizontal="center" vertical="center" wrapText="1"/>
      <protection/>
    </xf>
    <xf numFmtId="0" fontId="3" fillId="0" borderId="9" xfId="99" applyFont="1" applyFill="1" applyBorder="1" applyAlignment="1">
      <alignment horizontal="left" vertical="center" wrapText="1"/>
      <protection/>
    </xf>
    <xf numFmtId="0" fontId="3" fillId="0" borderId="9" xfId="142" applyFont="1" applyFill="1" applyBorder="1" applyAlignment="1">
      <alignment horizontal="left" vertical="center" wrapText="1"/>
      <protection/>
    </xf>
    <xf numFmtId="0" fontId="57" fillId="0" borderId="9" xfId="142" applyFont="1" applyFill="1" applyBorder="1" applyAlignment="1">
      <alignment horizontal="center" vertical="center"/>
      <protection/>
    </xf>
    <xf numFmtId="0" fontId="57" fillId="0" borderId="9" xfId="133" applyNumberFormat="1" applyFont="1" applyFill="1" applyBorder="1" applyAlignment="1" applyProtection="1">
      <alignment horizontal="center" vertical="center" wrapText="1"/>
      <protection/>
    </xf>
    <xf numFmtId="0" fontId="57" fillId="0" borderId="9" xfId="26" applyFont="1" applyFill="1" applyBorder="1" applyAlignment="1" applyProtection="1">
      <alignment horizontal="center" vertical="center"/>
      <protection/>
    </xf>
    <xf numFmtId="0" fontId="3" fillId="0" borderId="9" xfId="83" applyFont="1" applyFill="1" applyBorder="1" applyAlignment="1" applyProtection="1">
      <alignment horizontal="left" vertical="center" wrapText="1"/>
      <protection/>
    </xf>
    <xf numFmtId="177" fontId="57" fillId="0" borderId="9" xfId="83" applyNumberFormat="1" applyFont="1" applyFill="1" applyBorder="1" applyAlignment="1" applyProtection="1">
      <alignment horizontal="center" vertical="center" wrapText="1"/>
      <protection/>
    </xf>
    <xf numFmtId="177" fontId="57" fillId="0" borderId="9" xfId="132" applyNumberFormat="1" applyFont="1" applyFill="1" applyBorder="1" applyAlignment="1" applyProtection="1">
      <alignment horizontal="center" vertical="center" wrapText="1"/>
      <protection hidden="1"/>
    </xf>
    <xf numFmtId="0" fontId="57" fillId="0" borderId="9" xfId="83" applyFont="1" applyFill="1" applyBorder="1" applyAlignment="1" applyProtection="1">
      <alignment horizontal="center" vertical="center" wrapText="1"/>
      <protection/>
    </xf>
    <xf numFmtId="0" fontId="3" fillId="0" borderId="9" xfId="132" applyNumberFormat="1" applyFont="1" applyFill="1" applyBorder="1" applyAlignment="1" applyProtection="1">
      <alignment horizontal="left" vertical="center" wrapText="1"/>
      <protection/>
    </xf>
    <xf numFmtId="0" fontId="57" fillId="0" borderId="9" xfId="132" applyNumberFormat="1" applyFont="1" applyFill="1" applyBorder="1" applyAlignment="1" applyProtection="1">
      <alignment horizontal="center" vertical="center" wrapText="1"/>
      <protection/>
    </xf>
    <xf numFmtId="0" fontId="57" fillId="0" borderId="9" xfId="132" applyFont="1" applyFill="1" applyBorder="1" applyAlignment="1" applyProtection="1">
      <alignment horizontal="center" vertical="center" wrapText="1"/>
      <protection/>
    </xf>
    <xf numFmtId="0" fontId="3" fillId="0" borderId="9" xfId="96" applyFont="1" applyFill="1" applyBorder="1" applyAlignment="1" applyProtection="1">
      <alignment horizontal="left" vertical="center" wrapText="1"/>
      <protection/>
    </xf>
    <xf numFmtId="0" fontId="3" fillId="0" borderId="9" xfId="132" applyFont="1" applyFill="1" applyBorder="1" applyAlignment="1" applyProtection="1">
      <alignment horizontal="left" vertical="center" wrapText="1"/>
      <protection/>
    </xf>
    <xf numFmtId="0" fontId="57" fillId="0" borderId="9" xfId="96" applyFont="1" applyFill="1" applyBorder="1" applyAlignment="1" applyProtection="1">
      <alignment horizontal="center" vertical="center" wrapText="1"/>
      <protection/>
    </xf>
    <xf numFmtId="177" fontId="57" fillId="0" borderId="9" xfId="96" applyNumberFormat="1" applyFont="1" applyFill="1" applyBorder="1" applyAlignment="1" applyProtection="1">
      <alignment horizontal="center" vertical="center" wrapText="1"/>
      <protection/>
    </xf>
    <xf numFmtId="0" fontId="3" fillId="0" borderId="9" xfId="26" applyFont="1" applyFill="1" applyBorder="1" applyAlignment="1" applyProtection="1">
      <alignment horizontal="left" vertical="center" wrapText="1"/>
      <protection/>
    </xf>
    <xf numFmtId="0" fontId="57" fillId="0" borderId="9" xfId="26" applyFont="1" applyFill="1" applyBorder="1" applyAlignment="1" applyProtection="1">
      <alignment horizontal="center" vertical="center" wrapText="1"/>
      <protection/>
    </xf>
    <xf numFmtId="179" fontId="3" fillId="0" borderId="9" xfId="83" applyNumberFormat="1" applyFont="1" applyFill="1" applyBorder="1" applyAlignment="1">
      <alignment horizontal="center" vertical="center" wrapText="1"/>
      <protection/>
    </xf>
    <xf numFmtId="176" fontId="57" fillId="0" borderId="9" xfId="0" applyNumberFormat="1" applyFont="1" applyFill="1" applyBorder="1" applyAlignment="1" applyProtection="1">
      <alignment horizontal="center" vertical="center"/>
      <protection/>
    </xf>
    <xf numFmtId="176" fontId="57" fillId="0" borderId="9" xfId="133" applyNumberFormat="1" applyFont="1" applyFill="1" applyBorder="1" applyAlignment="1" applyProtection="1">
      <alignment horizontal="center" vertical="center" wrapText="1"/>
      <protection/>
    </xf>
    <xf numFmtId="176" fontId="57" fillId="0" borderId="9" xfId="29" applyNumberFormat="1" applyFont="1" applyFill="1" applyBorder="1" applyAlignment="1" applyProtection="1">
      <alignment horizontal="center" vertical="center" wrapText="1"/>
      <protection/>
    </xf>
    <xf numFmtId="176" fontId="57" fillId="0" borderId="9" xfId="132" applyNumberFormat="1" applyFont="1" applyFill="1" applyBorder="1" applyAlignment="1" applyProtection="1">
      <alignment horizontal="center" vertical="center"/>
      <protection/>
    </xf>
    <xf numFmtId="176" fontId="57" fillId="0" borderId="9" xfId="132" applyNumberFormat="1" applyFont="1" applyFill="1" applyBorder="1" applyAlignment="1" applyProtection="1">
      <alignment horizontal="center" vertical="center" wrapText="1"/>
      <protection/>
    </xf>
    <xf numFmtId="0" fontId="57" fillId="0" borderId="9" xfId="132" applyFont="1" applyFill="1" applyBorder="1" applyAlignment="1" applyProtection="1">
      <alignment horizontal="center" vertical="center"/>
      <protection/>
    </xf>
    <xf numFmtId="0" fontId="57" fillId="0" borderId="9" xfId="29" applyFont="1" applyFill="1" applyBorder="1" applyAlignment="1" applyProtection="1">
      <alignment horizontal="center" vertical="center" wrapText="1"/>
      <protection/>
    </xf>
    <xf numFmtId="176" fontId="57" fillId="0" borderId="9" xfId="96" applyNumberFormat="1" applyFont="1" applyFill="1" applyBorder="1" applyAlignment="1" applyProtection="1">
      <alignment horizontal="center" vertical="center" wrapText="1"/>
      <protection/>
    </xf>
    <xf numFmtId="176" fontId="57" fillId="0" borderId="9" xfId="83" applyNumberFormat="1" applyFont="1" applyFill="1" applyBorder="1" applyAlignment="1" applyProtection="1">
      <alignment horizontal="center" vertical="center" wrapText="1"/>
      <protection/>
    </xf>
    <xf numFmtId="176" fontId="57" fillId="0" borderId="9" xfId="26" applyNumberFormat="1" applyFont="1" applyFill="1" applyBorder="1" applyAlignment="1" applyProtection="1">
      <alignment horizontal="center" vertical="center" wrapText="1"/>
      <protection/>
    </xf>
    <xf numFmtId="0" fontId="3" fillId="0" borderId="9" xfId="143" applyNumberFormat="1" applyFont="1" applyFill="1" applyBorder="1" applyAlignment="1">
      <alignment horizontal="left" vertical="center" wrapText="1"/>
      <protection/>
    </xf>
    <xf numFmtId="0" fontId="3" fillId="0" borderId="9" xfId="146" applyNumberFormat="1" applyFont="1" applyFill="1" applyBorder="1" applyAlignment="1" applyProtection="1">
      <alignment horizontal="left" vertical="center" wrapText="1"/>
      <protection/>
    </xf>
    <xf numFmtId="0" fontId="3" fillId="0" borderId="9" xfId="63" applyNumberFormat="1" applyFont="1" applyFill="1" applyBorder="1" applyAlignment="1" applyProtection="1">
      <alignment horizontal="left" vertical="center" wrapText="1"/>
      <protection/>
    </xf>
    <xf numFmtId="0" fontId="57" fillId="0" borderId="9" xfId="18" applyFont="1" applyFill="1" applyBorder="1" applyAlignment="1">
      <alignment horizontal="left" vertical="center" wrapText="1"/>
      <protection/>
    </xf>
    <xf numFmtId="0" fontId="3" fillId="0" borderId="9" xfId="140" applyNumberFormat="1" applyFont="1" applyFill="1" applyBorder="1" applyAlignment="1">
      <alignment horizontal="left" vertical="center" wrapText="1"/>
      <protection/>
    </xf>
    <xf numFmtId="0" fontId="3" fillId="0" borderId="9" xfId="96" applyNumberFormat="1" applyFont="1" applyFill="1" applyBorder="1" applyAlignment="1" applyProtection="1">
      <alignment horizontal="left" vertical="center" wrapText="1"/>
      <protection/>
    </xf>
    <xf numFmtId="177" fontId="57" fillId="0" borderId="9" xfId="0" applyNumberFormat="1" applyFont="1" applyFill="1" applyBorder="1" applyAlignment="1" applyProtection="1">
      <alignment horizontal="center" vertical="center" wrapText="1"/>
      <protection/>
    </xf>
    <xf numFmtId="0" fontId="3" fillId="0" borderId="9" xfId="148" applyFont="1" applyFill="1" applyBorder="1" applyAlignment="1" applyProtection="1">
      <alignment vertical="center" wrapText="1"/>
      <protection/>
    </xf>
    <xf numFmtId="0" fontId="3" fillId="0" borderId="9" xfId="83" applyFont="1" applyFill="1" applyBorder="1" applyAlignment="1" applyProtection="1">
      <alignment horizontal="center" vertical="center" wrapText="1"/>
      <protection/>
    </xf>
    <xf numFmtId="179" fontId="3" fillId="0" borderId="9" xfId="90" applyNumberFormat="1" applyFont="1" applyFill="1" applyBorder="1" applyAlignment="1" applyProtection="1">
      <alignment horizontal="left" vertical="center" wrapText="1"/>
      <protection hidden="1"/>
    </xf>
    <xf numFmtId="0" fontId="3" fillId="0" borderId="9" xfId="90" applyFont="1" applyFill="1" applyBorder="1" applyAlignment="1" applyProtection="1">
      <alignment horizontal="left" vertical="center" wrapText="1"/>
      <protection/>
    </xf>
    <xf numFmtId="176" fontId="56" fillId="0" borderId="9" xfId="90" applyNumberFormat="1" applyFont="1" applyFill="1" applyBorder="1" applyAlignment="1">
      <alignment horizontal="center" vertical="center" wrapText="1"/>
      <protection/>
    </xf>
    <xf numFmtId="0" fontId="57" fillId="0" borderId="9" xfId="83" applyFont="1" applyFill="1" applyBorder="1" applyAlignment="1">
      <alignment horizontal="left" vertical="center" wrapText="1"/>
      <protection/>
    </xf>
    <xf numFmtId="0" fontId="3" fillId="0" borderId="9" xfId="148" applyNumberFormat="1" applyFont="1" applyFill="1" applyBorder="1" applyAlignment="1" applyProtection="1">
      <alignment horizontal="left" vertical="center" wrapText="1"/>
      <protection/>
    </xf>
    <xf numFmtId="0" fontId="3" fillId="0" borderId="9" xfId="135" applyNumberFormat="1" applyFont="1" applyFill="1" applyBorder="1" applyAlignment="1" applyProtection="1">
      <alignment horizontal="left" vertical="center" wrapText="1"/>
      <protection/>
    </xf>
    <xf numFmtId="0" fontId="3" fillId="0" borderId="9" xfId="148" applyNumberFormat="1" applyFont="1" applyFill="1" applyBorder="1" applyAlignment="1" applyProtection="1">
      <alignment horizontal="center" vertical="center" wrapText="1"/>
      <protection/>
    </xf>
    <xf numFmtId="0" fontId="3" fillId="0" borderId="9" xfId="42" applyNumberFormat="1" applyFont="1" applyFill="1" applyBorder="1" applyAlignment="1" applyProtection="1">
      <alignment horizontal="left" vertical="center" wrapText="1"/>
      <protection/>
    </xf>
    <xf numFmtId="0" fontId="3" fillId="0" borderId="9" xfId="42" applyNumberFormat="1" applyFont="1" applyFill="1" applyBorder="1" applyAlignment="1" applyProtection="1">
      <alignment horizontal="center" vertical="center" wrapText="1"/>
      <protection/>
    </xf>
    <xf numFmtId="177" fontId="57" fillId="0" borderId="9" xfId="90" applyNumberFormat="1" applyFont="1" applyFill="1" applyBorder="1" applyAlignment="1">
      <alignment horizontal="center" vertical="center" wrapText="1"/>
      <protection/>
    </xf>
    <xf numFmtId="0" fontId="3" fillId="0" borderId="9" xfId="90" applyFont="1" applyFill="1" applyBorder="1" applyAlignment="1" applyProtection="1">
      <alignment horizontal="center" vertical="center" wrapText="1"/>
      <protection/>
    </xf>
    <xf numFmtId="0" fontId="3" fillId="0" borderId="9" xfId="121" applyFont="1" applyFill="1" applyBorder="1" applyAlignment="1">
      <alignment horizontal="center" vertical="center" wrapText="1"/>
      <protection/>
    </xf>
    <xf numFmtId="0" fontId="3" fillId="0" borderId="9" xfId="98" applyFont="1" applyFill="1" applyBorder="1" applyAlignment="1">
      <alignment horizontal="center" vertical="center" wrapText="1"/>
      <protection/>
    </xf>
    <xf numFmtId="0" fontId="3" fillId="0" borderId="9" xfId="141" applyFont="1" applyFill="1" applyBorder="1" applyAlignment="1">
      <alignment horizontal="center" vertical="center" wrapText="1"/>
      <protection/>
    </xf>
    <xf numFmtId="0" fontId="57" fillId="0" borderId="9" xfId="147" applyFont="1" applyFill="1" applyBorder="1" applyAlignment="1">
      <alignment horizontal="center" vertical="center" wrapText="1"/>
      <protection/>
    </xf>
    <xf numFmtId="177" fontId="57" fillId="0" borderId="9" xfId="29" applyNumberFormat="1" applyFont="1" applyFill="1" applyBorder="1" applyAlignment="1">
      <alignment horizontal="center" vertical="center" wrapText="1"/>
      <protection/>
    </xf>
    <xf numFmtId="0" fontId="57" fillId="0" borderId="9" xfId="90" applyFont="1" applyFill="1" applyBorder="1" applyAlignment="1">
      <alignment horizontal="center" vertical="center"/>
      <protection/>
    </xf>
    <xf numFmtId="0" fontId="56" fillId="0" borderId="9" xfId="0" applyNumberFormat="1" applyFont="1" applyFill="1" applyBorder="1" applyAlignment="1">
      <alignment horizontal="center" vertical="center" wrapText="1"/>
    </xf>
    <xf numFmtId="0" fontId="57" fillId="0" borderId="9" xfId="85" applyNumberFormat="1" applyFont="1" applyFill="1" applyBorder="1" applyAlignment="1">
      <alignment horizontal="center" vertical="center" wrapText="1"/>
      <protection/>
    </xf>
    <xf numFmtId="176" fontId="3" fillId="0" borderId="9" xfId="90" applyNumberFormat="1" applyFont="1" applyFill="1" applyBorder="1" applyAlignment="1" applyProtection="1">
      <alignment horizontal="center" vertical="center" wrapText="1"/>
      <protection/>
    </xf>
    <xf numFmtId="0" fontId="3" fillId="0" borderId="9" xfId="120" applyFont="1" applyFill="1" applyBorder="1" applyAlignment="1">
      <alignment horizontal="center" vertical="center" wrapText="1"/>
      <protection/>
    </xf>
    <xf numFmtId="177" fontId="57" fillId="0" borderId="9" xfId="92" applyNumberFormat="1" applyFont="1" applyFill="1" applyBorder="1" applyAlignment="1" applyProtection="1">
      <alignment horizontal="center" vertical="center" wrapText="1"/>
      <protection hidden="1"/>
    </xf>
    <xf numFmtId="181" fontId="57" fillId="0" borderId="9" xfId="92" applyNumberFormat="1" applyFont="1" applyFill="1" applyBorder="1" applyAlignment="1" applyProtection="1">
      <alignment horizontal="center" vertical="center" wrapText="1"/>
      <protection hidden="1"/>
    </xf>
    <xf numFmtId="177" fontId="57" fillId="0" borderId="9" xfId="147" applyNumberFormat="1" applyFont="1" applyFill="1" applyBorder="1" applyAlignment="1">
      <alignment horizontal="center" vertical="center" wrapText="1"/>
      <protection/>
    </xf>
    <xf numFmtId="177" fontId="57" fillId="0" borderId="9" xfId="90" applyNumberFormat="1" applyFont="1" applyFill="1" applyBorder="1" applyAlignment="1">
      <alignment horizontal="center" vertical="center"/>
      <protection/>
    </xf>
    <xf numFmtId="176" fontId="57" fillId="0" borderId="9" xfId="92" applyNumberFormat="1" applyFont="1" applyFill="1" applyBorder="1" applyAlignment="1" applyProtection="1">
      <alignment horizontal="center" vertical="center" wrapText="1"/>
      <protection hidden="1"/>
    </xf>
    <xf numFmtId="0" fontId="56" fillId="0" borderId="9" xfId="85" applyNumberFormat="1" applyFont="1" applyFill="1" applyBorder="1" applyAlignment="1">
      <alignment horizontal="center" vertical="center" wrapText="1"/>
      <protection/>
    </xf>
    <xf numFmtId="0" fontId="3" fillId="0" borderId="9" xfId="131"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hidden="1"/>
    </xf>
    <xf numFmtId="176" fontId="7" fillId="0" borderId="9" xfId="0" applyNumberFormat="1" applyFont="1" applyFill="1" applyBorder="1" applyAlignment="1">
      <alignment horizontal="center" vertical="center"/>
    </xf>
    <xf numFmtId="0" fontId="3" fillId="0" borderId="9" xfId="155" applyFont="1" applyFill="1" applyBorder="1" applyAlignment="1">
      <alignment horizontal="center" vertical="center" wrapText="1"/>
      <protection/>
    </xf>
    <xf numFmtId="177" fontId="3" fillId="0" borderId="9" xfId="0"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176" fontId="57" fillId="0" borderId="9" xfId="85" applyNumberFormat="1" applyFont="1" applyFill="1" applyBorder="1" applyAlignment="1">
      <alignment horizontal="center" vertical="center" wrapText="1"/>
      <protection/>
    </xf>
    <xf numFmtId="0" fontId="3" fillId="0" borderId="9" xfId="124" applyFont="1" applyFill="1" applyBorder="1" applyAlignment="1">
      <alignment horizontal="center" vertical="center" wrapText="1"/>
      <protection/>
    </xf>
    <xf numFmtId="176" fontId="12" fillId="0" borderId="9" xfId="85" applyNumberFormat="1" applyFont="1" applyFill="1" applyBorder="1" applyAlignment="1">
      <alignment horizontal="center" vertical="center" wrapText="1"/>
      <protection/>
    </xf>
    <xf numFmtId="0" fontId="57" fillId="0" borderId="9" xfId="78" applyFont="1" applyFill="1" applyBorder="1" applyAlignment="1">
      <alignment horizontal="center" vertical="center" wrapText="1"/>
      <protection/>
    </xf>
    <xf numFmtId="0" fontId="57" fillId="0" borderId="9" xfId="95" applyFont="1" applyFill="1" applyBorder="1" applyAlignment="1">
      <alignment horizontal="center" vertical="center" wrapText="1"/>
      <protection/>
    </xf>
    <xf numFmtId="0" fontId="3" fillId="0" borderId="9" xfId="79" applyFont="1" applyFill="1" applyBorder="1" applyAlignment="1">
      <alignment horizontal="center" vertical="center" wrapText="1"/>
      <protection/>
    </xf>
    <xf numFmtId="0" fontId="3" fillId="0" borderId="9" xfId="31" applyNumberFormat="1" applyFont="1" applyFill="1" applyBorder="1" applyAlignment="1">
      <alignment horizontal="center" vertical="center" wrapText="1"/>
      <protection/>
    </xf>
    <xf numFmtId="0" fontId="3" fillId="0" borderId="9" xfId="31" applyFont="1" applyFill="1" applyBorder="1" applyAlignment="1">
      <alignment horizontal="center" vertical="center" wrapText="1"/>
      <protection/>
    </xf>
    <xf numFmtId="49" fontId="57" fillId="0" borderId="9" xfId="0" applyNumberFormat="1" applyFont="1" applyFill="1" applyBorder="1" applyAlignment="1">
      <alignment horizontal="center" vertical="center" wrapText="1"/>
    </xf>
    <xf numFmtId="176" fontId="56" fillId="0" borderId="9" xfId="85" applyNumberFormat="1" applyFont="1" applyFill="1" applyBorder="1" applyAlignment="1">
      <alignment horizontal="center" vertical="center" wrapText="1"/>
      <protection/>
    </xf>
    <xf numFmtId="0" fontId="3" fillId="0" borderId="9" xfId="66" applyFont="1" applyFill="1" applyBorder="1" applyAlignment="1">
      <alignment horizontal="center" vertical="center" wrapText="1"/>
      <protection/>
    </xf>
    <xf numFmtId="49" fontId="57" fillId="0" borderId="9" xfId="83" applyNumberFormat="1" applyFont="1" applyFill="1" applyBorder="1" applyAlignment="1">
      <alignment horizontal="center" vertical="center" wrapText="1"/>
      <protection/>
    </xf>
    <xf numFmtId="182" fontId="57" fillId="0" borderId="9" xfId="0" applyNumberFormat="1" applyFont="1" applyFill="1" applyBorder="1" applyAlignment="1">
      <alignment horizontal="center" vertical="center" wrapText="1"/>
    </xf>
    <xf numFmtId="177" fontId="3" fillId="0" borderId="9" xfId="97" applyNumberFormat="1" applyFont="1" applyFill="1" applyBorder="1" applyAlignment="1">
      <alignment horizontal="center" vertical="center" wrapText="1"/>
    </xf>
    <xf numFmtId="0" fontId="3" fillId="0" borderId="9" xfId="144" applyFont="1" applyFill="1" applyBorder="1" applyAlignment="1">
      <alignment horizontal="center" vertical="center" wrapText="1"/>
      <protection/>
    </xf>
    <xf numFmtId="0" fontId="3" fillId="0" borderId="9" xfId="67" applyFont="1" applyFill="1" applyBorder="1" applyAlignment="1">
      <alignment horizontal="center" vertical="center" wrapText="1"/>
      <protection/>
    </xf>
    <xf numFmtId="0" fontId="3" fillId="0" borderId="9" xfId="145" applyFont="1" applyFill="1" applyBorder="1" applyAlignment="1">
      <alignment horizontal="center" vertical="center" wrapText="1"/>
      <protection/>
    </xf>
    <xf numFmtId="176" fontId="3" fillId="0" borderId="9" xfId="122" applyNumberFormat="1" applyFont="1" applyFill="1" applyBorder="1" applyAlignment="1">
      <alignment horizontal="center" vertical="center" wrapText="1"/>
      <protection/>
    </xf>
    <xf numFmtId="0" fontId="57" fillId="0" borderId="9" xfId="85" applyFont="1" applyFill="1" applyBorder="1" applyAlignment="1">
      <alignment horizontal="center"/>
      <protection/>
    </xf>
    <xf numFmtId="177" fontId="3" fillId="0" borderId="9" xfId="97" applyNumberFormat="1" applyFont="1" applyFill="1" applyBorder="1" applyAlignment="1">
      <alignment horizontal="center" vertical="center"/>
    </xf>
    <xf numFmtId="176" fontId="3" fillId="0" borderId="9" xfId="145" applyNumberFormat="1" applyFont="1" applyFill="1" applyBorder="1" applyAlignment="1">
      <alignment horizontal="center" vertical="center" wrapText="1"/>
      <protection/>
    </xf>
    <xf numFmtId="176" fontId="3" fillId="0" borderId="9" xfId="120" applyNumberFormat="1" applyFont="1" applyFill="1" applyBorder="1" applyAlignment="1">
      <alignment horizontal="center" vertical="center" wrapText="1"/>
      <protection/>
    </xf>
    <xf numFmtId="177" fontId="3" fillId="0" borderId="9" xfId="115" applyNumberFormat="1" applyFont="1" applyFill="1" applyBorder="1" applyAlignment="1" applyProtection="1">
      <alignment horizontal="center" vertical="center" wrapText="1"/>
      <protection/>
    </xf>
    <xf numFmtId="0" fontId="3" fillId="0" borderId="9" xfId="162" applyFont="1" applyFill="1" applyBorder="1" applyAlignment="1" applyProtection="1">
      <alignment horizontal="center" vertical="center" wrapText="1"/>
      <protection/>
    </xf>
    <xf numFmtId="0" fontId="3" fillId="0" borderId="9" xfId="116" applyFont="1" applyFill="1" applyBorder="1" applyAlignment="1" applyProtection="1">
      <alignment horizontal="center" vertical="center" wrapText="1"/>
      <protection/>
    </xf>
    <xf numFmtId="177" fontId="3" fillId="0" borderId="9" xfId="128" applyNumberFormat="1" applyFont="1" applyFill="1" applyBorder="1" applyAlignment="1" applyProtection="1">
      <alignment horizontal="center" vertical="center" wrapText="1"/>
      <protection/>
    </xf>
    <xf numFmtId="0" fontId="3" fillId="0" borderId="9" xfId="160" applyFont="1" applyFill="1" applyBorder="1" applyAlignment="1" applyProtection="1">
      <alignment horizontal="center" vertical="center" wrapText="1"/>
      <protection/>
    </xf>
    <xf numFmtId="0" fontId="3" fillId="0" borderId="9" xfId="84" applyFont="1" applyFill="1" applyBorder="1" applyAlignment="1" applyProtection="1">
      <alignment horizontal="center" vertical="center" wrapText="1"/>
      <protection/>
    </xf>
    <xf numFmtId="0" fontId="3" fillId="0" borderId="9" xfId="163" applyFont="1" applyFill="1" applyBorder="1" applyAlignment="1" applyProtection="1">
      <alignment horizontal="center" vertical="center" wrapText="1"/>
      <protection/>
    </xf>
    <xf numFmtId="0" fontId="3" fillId="0" borderId="9" xfId="165" applyFont="1" applyFill="1" applyBorder="1" applyAlignment="1" applyProtection="1">
      <alignment horizontal="center" vertical="center" wrapText="1"/>
      <protection/>
    </xf>
    <xf numFmtId="0" fontId="3" fillId="0" borderId="9" xfId="170" applyFont="1" applyFill="1" applyBorder="1" applyAlignment="1" applyProtection="1">
      <alignment horizontal="center" vertical="center" wrapText="1"/>
      <protection/>
    </xf>
    <xf numFmtId="0" fontId="3" fillId="0" borderId="9" xfId="171" applyFont="1" applyFill="1" applyBorder="1" applyAlignment="1" applyProtection="1">
      <alignment horizontal="center" vertical="center" wrapText="1"/>
      <protection/>
    </xf>
    <xf numFmtId="0" fontId="3" fillId="0" borderId="9" xfId="172" applyFont="1" applyFill="1" applyBorder="1" applyAlignment="1" applyProtection="1">
      <alignment horizontal="center" vertical="center" wrapText="1"/>
      <protection/>
    </xf>
    <xf numFmtId="0" fontId="3" fillId="0" borderId="9" xfId="127" applyFont="1" applyFill="1" applyBorder="1" applyAlignment="1" applyProtection="1">
      <alignment horizontal="center" vertical="center" wrapText="1"/>
      <protection/>
    </xf>
    <xf numFmtId="0" fontId="57" fillId="0" borderId="9" xfId="88" applyFont="1" applyFill="1" applyBorder="1" applyAlignment="1">
      <alignment horizontal="center" vertical="center" wrapText="1"/>
      <protection/>
    </xf>
    <xf numFmtId="177" fontId="57" fillId="0" borderId="9" xfId="125" applyNumberFormat="1" applyFont="1" applyFill="1" applyBorder="1" applyAlignment="1" applyProtection="1">
      <alignment horizontal="center" vertical="center" wrapText="1"/>
      <protection/>
    </xf>
    <xf numFmtId="0" fontId="3" fillId="0" borderId="9" xfId="87" applyFont="1" applyFill="1" applyBorder="1" applyAlignment="1" applyProtection="1">
      <alignment horizontal="center" vertical="center" wrapText="1"/>
      <protection/>
    </xf>
    <xf numFmtId="0" fontId="3" fillId="0" borderId="9" xfId="126" applyFont="1" applyFill="1" applyBorder="1" applyAlignment="1" applyProtection="1">
      <alignment horizontal="center" vertical="center" wrapText="1"/>
      <protection/>
    </xf>
    <xf numFmtId="0" fontId="3" fillId="0" borderId="9" xfId="173" applyFont="1" applyFill="1" applyBorder="1" applyAlignment="1" applyProtection="1">
      <alignment horizontal="center" vertical="center" wrapText="1"/>
      <protection/>
    </xf>
    <xf numFmtId="0" fontId="3" fillId="0" borderId="9" xfId="182" applyFont="1" applyFill="1" applyBorder="1" applyAlignment="1" applyProtection="1">
      <alignment horizontal="center" vertical="center" wrapText="1"/>
      <protection/>
    </xf>
    <xf numFmtId="0" fontId="3" fillId="0" borderId="9" xfId="184" applyFont="1" applyFill="1" applyBorder="1" applyAlignment="1" applyProtection="1">
      <alignment horizontal="center" vertical="center" wrapText="1"/>
      <protection/>
    </xf>
    <xf numFmtId="0" fontId="3" fillId="0" borderId="9" xfId="175" applyFont="1" applyFill="1" applyBorder="1" applyAlignment="1" applyProtection="1">
      <alignment horizontal="center" vertical="center" wrapText="1"/>
      <protection/>
    </xf>
    <xf numFmtId="0" fontId="3" fillId="0" borderId="9" xfId="179" applyFont="1" applyFill="1" applyBorder="1" applyAlignment="1" applyProtection="1">
      <alignment horizontal="center" vertical="center" wrapText="1"/>
      <protection/>
    </xf>
    <xf numFmtId="0" fontId="3" fillId="0" borderId="9" xfId="181" applyFont="1" applyFill="1" applyBorder="1" applyAlignment="1" applyProtection="1">
      <alignment horizontal="center" vertical="center" wrapText="1"/>
      <protection/>
    </xf>
    <xf numFmtId="0" fontId="3" fillId="0" borderId="9" xfId="81" applyFont="1" applyFill="1" applyBorder="1" applyAlignment="1" applyProtection="1">
      <alignment horizontal="center" vertical="center" wrapText="1"/>
      <protection/>
    </xf>
    <xf numFmtId="0" fontId="3" fillId="0" borderId="9" xfId="183" applyFont="1" applyFill="1" applyBorder="1" applyAlignment="1" applyProtection="1">
      <alignment horizontal="center" vertical="center" wrapText="1"/>
      <protection/>
    </xf>
    <xf numFmtId="0" fontId="3" fillId="0" borderId="9" xfId="190" applyFont="1" applyFill="1" applyBorder="1" applyAlignment="1" applyProtection="1">
      <alignment horizontal="center" vertical="center" wrapText="1"/>
      <protection/>
    </xf>
    <xf numFmtId="0" fontId="3" fillId="0" borderId="9" xfId="192" applyFont="1" applyFill="1" applyBorder="1" applyAlignment="1" applyProtection="1">
      <alignment horizontal="center" vertical="center" wrapText="1"/>
      <protection/>
    </xf>
    <xf numFmtId="0" fontId="3" fillId="0" borderId="9" xfId="187" applyFont="1" applyFill="1" applyBorder="1" applyAlignment="1" applyProtection="1">
      <alignment horizontal="center" vertical="center" wrapText="1"/>
      <protection/>
    </xf>
    <xf numFmtId="0" fontId="3" fillId="0" borderId="9" xfId="80" applyFont="1" applyFill="1" applyBorder="1" applyAlignment="1" applyProtection="1">
      <alignment horizontal="center" vertical="center" wrapText="1"/>
      <protection/>
    </xf>
    <xf numFmtId="0" fontId="3" fillId="0" borderId="9" xfId="117" applyFont="1" applyFill="1" applyBorder="1" applyAlignment="1" applyProtection="1">
      <alignment horizontal="center" vertical="center" wrapText="1"/>
      <protection/>
    </xf>
    <xf numFmtId="0" fontId="3" fillId="0" borderId="9" xfId="37" applyFont="1" applyFill="1" applyBorder="1" applyAlignment="1" applyProtection="1">
      <alignment horizontal="center" vertical="center" wrapText="1"/>
      <protection/>
    </xf>
    <xf numFmtId="0" fontId="3" fillId="0" borderId="9" xfId="195" applyFont="1" applyFill="1" applyBorder="1" applyAlignment="1" applyProtection="1">
      <alignment horizontal="center" vertical="center" wrapText="1"/>
      <protection/>
    </xf>
    <xf numFmtId="0" fontId="3" fillId="0" borderId="9" xfId="197" applyFont="1" applyFill="1" applyBorder="1" applyAlignment="1" applyProtection="1">
      <alignment horizontal="center" vertical="center" wrapText="1"/>
      <protection/>
    </xf>
    <xf numFmtId="0" fontId="3" fillId="0" borderId="9" xfId="159" applyFont="1" applyFill="1" applyBorder="1" applyAlignment="1" applyProtection="1">
      <alignment horizontal="center" vertical="center" wrapText="1"/>
      <protection/>
    </xf>
    <xf numFmtId="0" fontId="3" fillId="0" borderId="9" xfId="129" applyFont="1" applyFill="1" applyBorder="1" applyAlignment="1" applyProtection="1">
      <alignment horizontal="center" vertical="center" wrapText="1"/>
      <protection/>
    </xf>
    <xf numFmtId="0" fontId="3" fillId="0" borderId="9" xfId="161" applyFont="1" applyFill="1" applyBorder="1" applyAlignment="1" applyProtection="1">
      <alignment horizontal="center" vertical="center" wrapText="1"/>
      <protection/>
    </xf>
    <xf numFmtId="177" fontId="3" fillId="0" borderId="9" xfId="164" applyNumberFormat="1" applyFont="1" applyFill="1" applyBorder="1" applyAlignment="1" applyProtection="1">
      <alignment horizontal="center" vertical="center" wrapText="1"/>
      <protection/>
    </xf>
    <xf numFmtId="177" fontId="3" fillId="0" borderId="9" xfId="47" applyNumberFormat="1" applyFont="1" applyFill="1" applyBorder="1" applyAlignment="1" applyProtection="1">
      <alignment horizontal="center" vertical="center" wrapText="1"/>
      <protection/>
    </xf>
    <xf numFmtId="177" fontId="3" fillId="0" borderId="9" xfId="158" applyNumberFormat="1" applyFont="1" applyFill="1" applyBorder="1" applyAlignment="1" applyProtection="1">
      <alignment horizontal="center" vertical="center" wrapText="1"/>
      <protection/>
    </xf>
    <xf numFmtId="177" fontId="3" fillId="0" borderId="9" xfId="166" applyNumberFormat="1" applyFont="1" applyFill="1" applyBorder="1" applyAlignment="1" applyProtection="1">
      <alignment horizontal="center" vertical="center" wrapText="1"/>
      <protection/>
    </xf>
    <xf numFmtId="177" fontId="3" fillId="0" borderId="9" xfId="167" applyNumberFormat="1" applyFont="1" applyFill="1" applyBorder="1" applyAlignment="1" applyProtection="1">
      <alignment horizontal="center" vertical="center" wrapText="1"/>
      <protection/>
    </xf>
    <xf numFmtId="177" fontId="3" fillId="0" borderId="9" xfId="168" applyNumberFormat="1" applyFont="1" applyFill="1" applyBorder="1" applyAlignment="1" applyProtection="1">
      <alignment horizontal="center" vertical="center" wrapText="1"/>
      <protection/>
    </xf>
    <xf numFmtId="0" fontId="3" fillId="0" borderId="9" xfId="169" applyFont="1" applyFill="1" applyBorder="1" applyAlignment="1" applyProtection="1">
      <alignment horizontal="center" vertical="center" wrapText="1"/>
      <protection/>
    </xf>
    <xf numFmtId="0" fontId="58" fillId="0" borderId="9" xfId="85" applyNumberFormat="1" applyFont="1" applyFill="1" applyBorder="1" applyAlignment="1">
      <alignment horizontal="center" vertical="center" wrapText="1"/>
      <protection/>
    </xf>
    <xf numFmtId="177" fontId="3" fillId="0" borderId="9" xfId="174" applyNumberFormat="1" applyFont="1" applyFill="1" applyBorder="1" applyAlignment="1" applyProtection="1">
      <alignment horizontal="center" vertical="center" wrapText="1"/>
      <protection/>
    </xf>
    <xf numFmtId="177" fontId="3" fillId="0" borderId="9" xfId="137" applyNumberFormat="1" applyFont="1" applyFill="1" applyBorder="1" applyAlignment="1" applyProtection="1">
      <alignment horizontal="center" vertical="center" wrapText="1"/>
      <protection/>
    </xf>
    <xf numFmtId="177" fontId="3" fillId="0" borderId="9" xfId="103" applyNumberFormat="1" applyFont="1" applyFill="1" applyBorder="1" applyAlignment="1" applyProtection="1">
      <alignment horizontal="center" vertical="center" wrapText="1"/>
      <protection/>
    </xf>
    <xf numFmtId="0" fontId="3" fillId="0" borderId="9" xfId="104" applyFont="1" applyFill="1" applyBorder="1" applyAlignment="1" applyProtection="1">
      <alignment horizontal="center" vertical="center" wrapText="1"/>
      <protection/>
    </xf>
    <xf numFmtId="177" fontId="3" fillId="0" borderId="9" xfId="176" applyNumberFormat="1" applyFont="1" applyFill="1" applyBorder="1" applyAlignment="1" applyProtection="1">
      <alignment horizontal="center" vertical="center" wrapText="1"/>
      <protection/>
    </xf>
    <xf numFmtId="177" fontId="3" fillId="0" borderId="9" xfId="178" applyNumberFormat="1" applyFont="1" applyFill="1" applyBorder="1" applyAlignment="1" applyProtection="1">
      <alignment horizontal="center" vertical="center" wrapText="1"/>
      <protection/>
    </xf>
    <xf numFmtId="177" fontId="3" fillId="0" borderId="9" xfId="180" applyNumberFormat="1" applyFont="1" applyFill="1" applyBorder="1" applyAlignment="1" applyProtection="1">
      <alignment horizontal="center" vertical="center" wrapText="1"/>
      <protection/>
    </xf>
    <xf numFmtId="0" fontId="3" fillId="0" borderId="9" xfId="136" applyFont="1" applyFill="1" applyBorder="1" applyAlignment="1" applyProtection="1">
      <alignment horizontal="center" vertical="center" wrapText="1"/>
      <protection/>
    </xf>
    <xf numFmtId="0" fontId="3" fillId="0" borderId="9" xfId="177" applyFont="1" applyFill="1" applyBorder="1" applyAlignment="1" applyProtection="1">
      <alignment horizontal="center" vertical="center" wrapText="1"/>
      <protection/>
    </xf>
    <xf numFmtId="177" fontId="3" fillId="0" borderId="9" xfId="186" applyNumberFormat="1" applyFont="1" applyFill="1" applyBorder="1" applyAlignment="1" applyProtection="1">
      <alignment horizontal="center" vertical="center" wrapText="1"/>
      <protection/>
    </xf>
    <xf numFmtId="0" fontId="3" fillId="0" borderId="9" xfId="188" applyFont="1" applyFill="1" applyBorder="1" applyAlignment="1" applyProtection="1">
      <alignment horizontal="center" vertical="center" wrapText="1"/>
      <protection/>
    </xf>
    <xf numFmtId="177" fontId="3" fillId="0" borderId="9" xfId="189" applyNumberFormat="1" applyFont="1" applyFill="1" applyBorder="1" applyAlignment="1" applyProtection="1">
      <alignment horizontal="center" vertical="center" wrapText="1"/>
      <protection/>
    </xf>
    <xf numFmtId="177" fontId="3" fillId="0" borderId="9" xfId="191" applyNumberFormat="1" applyFont="1" applyFill="1" applyBorder="1" applyAlignment="1" applyProtection="1">
      <alignment horizontal="center" vertical="center" wrapText="1"/>
      <protection/>
    </xf>
    <xf numFmtId="177" fontId="3" fillId="0" borderId="9" xfId="194" applyNumberFormat="1" applyFont="1" applyFill="1" applyBorder="1" applyAlignment="1" applyProtection="1">
      <alignment horizontal="center" vertical="center" wrapText="1"/>
      <protection/>
    </xf>
    <xf numFmtId="0" fontId="3" fillId="0" borderId="9" xfId="185" applyFont="1" applyFill="1" applyBorder="1" applyAlignment="1" applyProtection="1">
      <alignment horizontal="center" vertical="center" wrapText="1"/>
      <protection/>
    </xf>
    <xf numFmtId="177" fontId="3" fillId="0" borderId="9" xfId="118" applyNumberFormat="1" applyFont="1" applyFill="1" applyBorder="1" applyAlignment="1" applyProtection="1">
      <alignment horizontal="center" vertical="center" wrapText="1"/>
      <protection/>
    </xf>
    <xf numFmtId="177" fontId="3" fillId="0" borderId="9" xfId="38" applyNumberFormat="1" applyFont="1" applyFill="1" applyBorder="1" applyAlignment="1" applyProtection="1">
      <alignment horizontal="center" vertical="center" wrapText="1"/>
      <protection/>
    </xf>
    <xf numFmtId="177" fontId="3" fillId="0" borderId="9" xfId="196" applyNumberFormat="1" applyFont="1" applyFill="1" applyBorder="1" applyAlignment="1" applyProtection="1">
      <alignment horizontal="center" vertical="center" wrapText="1"/>
      <protection/>
    </xf>
    <xf numFmtId="0" fontId="3" fillId="0" borderId="9" xfId="193" applyFont="1" applyFill="1" applyBorder="1" applyAlignment="1" applyProtection="1">
      <alignment horizontal="center" vertical="center" wrapText="1"/>
      <protection/>
    </xf>
    <xf numFmtId="0" fontId="57" fillId="0" borderId="9" xfId="112" applyFont="1" applyFill="1" applyBorder="1" applyAlignment="1">
      <alignment horizontal="center" vertical="center" wrapText="1"/>
      <protection/>
    </xf>
    <xf numFmtId="177" fontId="14" fillId="0" borderId="9" xfId="149" applyNumberFormat="1" applyFont="1" applyFill="1" applyBorder="1" applyAlignment="1">
      <alignment horizontal="center" vertical="center" wrapText="1"/>
      <protection/>
    </xf>
    <xf numFmtId="0" fontId="3" fillId="0" borderId="9" xfId="83" applyNumberFormat="1" applyFont="1" applyFill="1" applyBorder="1" applyAlignment="1" applyProtection="1">
      <alignment horizontal="center" vertical="center" wrapText="1"/>
      <protection/>
    </xf>
    <xf numFmtId="0" fontId="3" fillId="0" borderId="9" xfId="150" applyNumberFormat="1" applyFont="1" applyFill="1" applyBorder="1" applyAlignment="1">
      <alignment horizontal="center" vertical="center" wrapText="1"/>
      <protection/>
    </xf>
    <xf numFmtId="0" fontId="3" fillId="0" borderId="9" xfId="151" applyNumberFormat="1" applyFont="1" applyFill="1" applyBorder="1" applyAlignment="1">
      <alignment horizontal="center" vertical="center" wrapText="1"/>
      <protection/>
    </xf>
    <xf numFmtId="0" fontId="3" fillId="0" borderId="9" xfId="152" applyNumberFormat="1" applyFont="1" applyFill="1" applyBorder="1" applyAlignment="1" applyProtection="1">
      <alignment horizontal="center" vertical="center" wrapText="1"/>
      <protection/>
    </xf>
    <xf numFmtId="0" fontId="3" fillId="0" borderId="9" xfId="93" applyFont="1" applyFill="1" applyBorder="1" applyAlignment="1" applyProtection="1">
      <alignment horizontal="center" vertical="center" wrapText="1"/>
      <protection/>
    </xf>
    <xf numFmtId="0" fontId="3" fillId="0" borderId="9" xfId="93" applyNumberFormat="1" applyFont="1" applyFill="1" applyBorder="1" applyAlignment="1" applyProtection="1">
      <alignment horizontal="center" vertical="center" wrapText="1"/>
      <protection/>
    </xf>
    <xf numFmtId="182" fontId="3" fillId="0" borderId="9" xfId="85" applyNumberFormat="1" applyFont="1" applyFill="1" applyBorder="1" applyAlignment="1">
      <alignment horizontal="center" vertical="center" wrapText="1"/>
      <protection/>
    </xf>
    <xf numFmtId="0" fontId="56" fillId="0" borderId="9" xfId="29" applyFont="1" applyFill="1" applyBorder="1" applyAlignment="1">
      <alignment horizontal="center" vertical="center" wrapText="1"/>
      <protection/>
    </xf>
    <xf numFmtId="179" fontId="7" fillId="0" borderId="9" xfId="83" applyNumberFormat="1" applyFont="1" applyFill="1" applyBorder="1" applyAlignment="1">
      <alignment horizontal="center" vertical="center" wrapText="1"/>
      <protection/>
    </xf>
    <xf numFmtId="0" fontId="3" fillId="0" borderId="9" xfId="107" applyFont="1" applyFill="1" applyBorder="1" applyAlignment="1">
      <alignment horizontal="left" vertical="center" wrapText="1"/>
      <protection/>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182" fontId="3" fillId="0" borderId="9" xfId="0" applyNumberFormat="1" applyFont="1" applyFill="1" applyBorder="1" applyAlignment="1">
      <alignment horizontal="center" vertical="center" wrapText="1"/>
    </xf>
    <xf numFmtId="0" fontId="3" fillId="0" borderId="9" xfId="130" applyFont="1" applyFill="1" applyBorder="1" applyAlignment="1">
      <alignment horizontal="left" vertical="center" wrapText="1"/>
      <protection/>
    </xf>
    <xf numFmtId="0" fontId="3" fillId="0" borderId="9" xfId="85" applyFont="1" applyFill="1" applyBorder="1" applyAlignment="1">
      <alignment horizontal="left" vertical="center" wrapText="1"/>
      <protection/>
    </xf>
    <xf numFmtId="0" fontId="7" fillId="0" borderId="9" xfId="85" applyNumberFormat="1" applyFont="1" applyFill="1" applyBorder="1" applyAlignment="1">
      <alignment horizontal="center" vertical="center" wrapText="1"/>
      <protection/>
    </xf>
    <xf numFmtId="0" fontId="3" fillId="0" borderId="9" xfId="85" applyNumberFormat="1" applyFont="1" applyFill="1" applyBorder="1" applyAlignment="1">
      <alignment horizontal="center" vertical="center" wrapText="1"/>
      <protection/>
    </xf>
    <xf numFmtId="0" fontId="57" fillId="0" borderId="9" xfId="114" applyFont="1" applyFill="1" applyBorder="1" applyAlignment="1">
      <alignment horizontal="center" vertical="center" wrapText="1"/>
      <protection/>
    </xf>
    <xf numFmtId="176" fontId="3" fillId="0" borderId="9" xfId="83" applyNumberFormat="1" applyFont="1" applyFill="1" applyBorder="1" applyAlignment="1" applyProtection="1">
      <alignment horizontal="center" vertical="center" wrapText="1"/>
      <protection/>
    </xf>
    <xf numFmtId="176" fontId="3" fillId="0" borderId="9" xfId="153" applyNumberFormat="1" applyFont="1" applyFill="1" applyBorder="1" applyAlignment="1">
      <alignment horizontal="center" vertical="center" wrapText="1"/>
      <protection/>
    </xf>
    <xf numFmtId="179" fontId="15" fillId="0" borderId="9" xfId="83" applyNumberFormat="1" applyFont="1" applyFill="1" applyBorder="1" applyAlignment="1">
      <alignment horizontal="center" vertical="center" wrapText="1"/>
      <protection/>
    </xf>
    <xf numFmtId="177" fontId="3" fillId="0" borderId="9" xfId="90" applyNumberFormat="1" applyFont="1" applyFill="1" applyBorder="1" applyAlignment="1">
      <alignment horizontal="center" vertical="center"/>
      <protection/>
    </xf>
    <xf numFmtId="0" fontId="3" fillId="0" borderId="9" xfId="101" applyFont="1" applyFill="1" applyBorder="1" applyAlignment="1">
      <alignment horizontal="center" vertical="center" wrapText="1"/>
      <protection/>
    </xf>
    <xf numFmtId="182" fontId="3" fillId="0" borderId="9" xfId="101" applyNumberFormat="1" applyFont="1" applyFill="1" applyBorder="1" applyAlignment="1">
      <alignment horizontal="center" vertical="center" wrapText="1"/>
      <protection/>
    </xf>
    <xf numFmtId="177" fontId="11" fillId="0" borderId="9" xfId="110" applyNumberFormat="1" applyFont="1" applyFill="1" applyBorder="1" applyAlignment="1" applyProtection="1">
      <alignment horizontal="center" vertical="center" wrapText="1"/>
      <protection hidden="1"/>
    </xf>
    <xf numFmtId="176" fontId="16" fillId="0" borderId="9" xfId="0" applyNumberFormat="1" applyFont="1" applyFill="1" applyBorder="1" applyAlignment="1" applyProtection="1">
      <alignment horizontal="center" vertical="center" wrapText="1"/>
      <protection/>
    </xf>
    <xf numFmtId="176" fontId="7" fillId="0" borderId="9" xfId="0" applyNumberFormat="1" applyFont="1" applyFill="1" applyBorder="1" applyAlignment="1" applyProtection="1">
      <alignment horizontal="center" vertical="center" wrapText="1"/>
      <protection hidden="1"/>
    </xf>
    <xf numFmtId="176" fontId="3" fillId="0" borderId="0" xfId="0" applyNumberFormat="1" applyFont="1" applyFill="1" applyAlignment="1">
      <alignment vertical="center"/>
    </xf>
  </cellXfs>
  <cellStyles count="184">
    <cellStyle name="Normal" xfId="0"/>
    <cellStyle name="Currency [0]" xfId="15"/>
    <cellStyle name="20% - 强调文字颜色 3" xfId="16"/>
    <cellStyle name="输入" xfId="17"/>
    <cellStyle name="常规 39" xfId="18"/>
    <cellStyle name="Currency" xfId="19"/>
    <cellStyle name="Comma [0]" xfId="20"/>
    <cellStyle name="40% - 强调文字颜色 3" xfId="21"/>
    <cellStyle name="差" xfId="22"/>
    <cellStyle name="Comma" xfId="23"/>
    <cellStyle name="60% - 强调文字颜色 3" xfId="24"/>
    <cellStyle name="Hyperlink" xfId="25"/>
    <cellStyle name="常规_城市棚户区_21" xfId="26"/>
    <cellStyle name="常规 10 2 2 3" xfId="27"/>
    <cellStyle name="Percent" xfId="28"/>
    <cellStyle name="常规_Sheet1 2" xfId="29"/>
    <cellStyle name="Followed Hyperlink" xfId="30"/>
    <cellStyle name="常规 6" xfId="31"/>
    <cellStyle name="注释" xfId="32"/>
    <cellStyle name="60% - 强调文字颜色 2" xfId="33"/>
    <cellStyle name="标题 4" xfId="34"/>
    <cellStyle name="警告文本" xfId="35"/>
    <cellStyle name="常规 30" xfId="36"/>
    <cellStyle name="常规 137" xfId="37"/>
    <cellStyle name="常规 142" xfId="38"/>
    <cellStyle name="标题" xfId="39"/>
    <cellStyle name="解释性文本" xfId="40"/>
    <cellStyle name="标题 1" xfId="41"/>
    <cellStyle name="常规_Sheet1_附件2" xfId="42"/>
    <cellStyle name="标题 2" xfId="43"/>
    <cellStyle name="60% - 强调文字颜色 1" xfId="44"/>
    <cellStyle name="标题 3" xfId="45"/>
    <cellStyle name="60% - 强调文字颜色 4" xfId="46"/>
    <cellStyle name="常规 90" xfId="47"/>
    <cellStyle name="输出" xfId="48"/>
    <cellStyle name="计算" xfId="49"/>
    <cellStyle name="检查单元格" xfId="50"/>
    <cellStyle name="链接单元格" xfId="51"/>
    <cellStyle name="常规 41 2 4" xfId="52"/>
    <cellStyle name="20% - 强调文字颜色 6" xfId="53"/>
    <cellStyle name="强调文字颜色 2"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常规 2 6 9" xfId="63"/>
    <cellStyle name="40% - 强调文字颜色 2" xfId="64"/>
    <cellStyle name="强调文字颜色 3" xfId="65"/>
    <cellStyle name="常规 13 2 3" xfId="66"/>
    <cellStyle name="常规 54" xfId="67"/>
    <cellStyle name="强调文字颜色 4" xfId="68"/>
    <cellStyle name="20% - 强调文字颜色 4" xfId="69"/>
    <cellStyle name="40% - 强调文字颜色 4" xfId="70"/>
    <cellStyle name="强调文字颜色 5" xfId="71"/>
    <cellStyle name="40% - 强调文字颜色 5" xfId="72"/>
    <cellStyle name="60% - 强调文字颜色 5" xfId="73"/>
    <cellStyle name="常规 13 2 2 2" xfId="74"/>
    <cellStyle name="强调文字颜色 6" xfId="75"/>
    <cellStyle name="40% - 强调文字颜色 6" xfId="76"/>
    <cellStyle name="60% - 强调文字颜色 6" xfId="77"/>
    <cellStyle name="常规 33 2 6" xfId="78"/>
    <cellStyle name="常规 33 3" xfId="79"/>
    <cellStyle name="常规 130" xfId="80"/>
    <cellStyle name="常规 125" xfId="81"/>
    <cellStyle name="常规 29" xfId="82"/>
    <cellStyle name="常规_Sheet1" xfId="83"/>
    <cellStyle name="常规 96" xfId="84"/>
    <cellStyle name="常规_2016年城镇保障性安居工程建设计划任务分解表" xfId="85"/>
    <cellStyle name="常规 4" xfId="86"/>
    <cellStyle name="常规 111" xfId="87"/>
    <cellStyle name="常规 106" xfId="88"/>
    <cellStyle name="常规 10 10" xfId="89"/>
    <cellStyle name="常规 2" xfId="90"/>
    <cellStyle name="常规 2 2" xfId="91"/>
    <cellStyle name="常规 17" xfId="92"/>
    <cellStyle name="常规 14" xfId="93"/>
    <cellStyle name="常规 80 2" xfId="94"/>
    <cellStyle name="常规 33 2 2" xfId="95"/>
    <cellStyle name="常规_城市棚户区_18" xfId="96"/>
    <cellStyle name="常规_项目表" xfId="97"/>
    <cellStyle name="常规 3" xfId="98"/>
    <cellStyle name="常规_Sheet1_附件2_1" xfId="99"/>
    <cellStyle name="常规 15 3" xfId="100"/>
    <cellStyle name="常规_2016年城镇保障性安居工程建设计划任务分解表 2" xfId="101"/>
    <cellStyle name="常规_城市棚户区_2" xfId="102"/>
    <cellStyle name="常规 110" xfId="103"/>
    <cellStyle name="常规 105" xfId="104"/>
    <cellStyle name="常规 10 2 2 4" xfId="105"/>
    <cellStyle name="常规 10" xfId="106"/>
    <cellStyle name="样式 1" xfId="107"/>
    <cellStyle name="常规_城市棚户区_4" xfId="108"/>
    <cellStyle name="常规 41 2 2" xfId="109"/>
    <cellStyle name="常规 45" xfId="110"/>
    <cellStyle name="常规_城市棚户区" xfId="111"/>
    <cellStyle name="常规_2016年城镇保障性安居工程建设计划任务分解表 3" xfId="112"/>
    <cellStyle name="常规 80" xfId="113"/>
    <cellStyle name="常规 16" xfId="114"/>
    <cellStyle name="常规 21" xfId="115"/>
    <cellStyle name="常规 81" xfId="116"/>
    <cellStyle name="常规 136" xfId="117"/>
    <cellStyle name="常规 141" xfId="118"/>
    <cellStyle name="常规 83" xfId="119"/>
    <cellStyle name="常规 55" xfId="120"/>
    <cellStyle name="常规 60" xfId="121"/>
    <cellStyle name="常规 13 2 4" xfId="122"/>
    <cellStyle name="常规 19" xfId="123"/>
    <cellStyle name="常规 4 2" xfId="124"/>
    <cellStyle name="常规 107" xfId="125"/>
    <cellStyle name="常规 112" xfId="126"/>
    <cellStyle name="常规 103" xfId="127"/>
    <cellStyle name="常规 92" xfId="128"/>
    <cellStyle name="常规 87" xfId="129"/>
    <cellStyle name="常规_附件2棚户区改造项目信息表_1" xfId="130"/>
    <cellStyle name="常规 41" xfId="131"/>
    <cellStyle name="常规_城市棚户区_1" xfId="132"/>
    <cellStyle name="常规_Sheet1_11" xfId="133"/>
    <cellStyle name="常规 27" xfId="134"/>
    <cellStyle name="常规_附件2" xfId="135"/>
    <cellStyle name="常规 114" xfId="136"/>
    <cellStyle name="常规 109" xfId="137"/>
    <cellStyle name="常规 10 2 2 2" xfId="138"/>
    <cellStyle name="常规_城市棚户区_5" xfId="139"/>
    <cellStyle name="常规 64" xfId="140"/>
    <cellStyle name="常规 59" xfId="141"/>
    <cellStyle name="常规 5_2018年城镇棚户区改造总项目表（表三）" xfId="142"/>
    <cellStyle name="常规 62" xfId="143"/>
    <cellStyle name="常规 48" xfId="144"/>
    <cellStyle name="常规 56" xfId="145"/>
    <cellStyle name="常规_附件2_4_附件2 2" xfId="146"/>
    <cellStyle name="常规 3 2" xfId="147"/>
    <cellStyle name="常规_表5城镇棚户区" xfId="148"/>
    <cellStyle name="常规_2016年城镇保障性安居工程建设计划任务分解表 2 2" xfId="149"/>
    <cellStyle name="常规 3 2 2" xfId="150"/>
    <cellStyle name="常规_Sheet1 3" xfId="151"/>
    <cellStyle name="常规 28" xfId="152"/>
    <cellStyle name="常规 13" xfId="153"/>
    <cellStyle name="常规 5" xfId="154"/>
    <cellStyle name="常规 2 2 2 2 2 2 2 3" xfId="155"/>
    <cellStyle name="常规 18 2 2" xfId="156"/>
    <cellStyle name="常规 17 2 2" xfId="157"/>
    <cellStyle name="常规 91" xfId="158"/>
    <cellStyle name="常规 86" xfId="159"/>
    <cellStyle name="常规 93" xfId="160"/>
    <cellStyle name="常规 88" xfId="161"/>
    <cellStyle name="常规 79" xfId="162"/>
    <cellStyle name="常规 94" xfId="163"/>
    <cellStyle name="常规 89" xfId="164"/>
    <cellStyle name="常规 97" xfId="165"/>
    <cellStyle name="常规 98" xfId="166"/>
    <cellStyle name="常规 99" xfId="167"/>
    <cellStyle name="常规 100" xfId="168"/>
    <cellStyle name="常规 95" xfId="169"/>
    <cellStyle name="常规 101" xfId="170"/>
    <cellStyle name="常规 102" xfId="171"/>
    <cellStyle name="常规 104" xfId="172"/>
    <cellStyle name="常规 113" xfId="173"/>
    <cellStyle name="常规 108" xfId="174"/>
    <cellStyle name="常规 120" xfId="175"/>
    <cellStyle name="常规 115" xfId="176"/>
    <cellStyle name="常规 121" xfId="177"/>
    <cellStyle name="常规 116" xfId="178"/>
    <cellStyle name="常规 122" xfId="179"/>
    <cellStyle name="常规 117" xfId="180"/>
    <cellStyle name="常规 123" xfId="181"/>
    <cellStyle name="常规 118" xfId="182"/>
    <cellStyle name="常规 124" xfId="183"/>
    <cellStyle name="常规 119" xfId="184"/>
    <cellStyle name="常规 132" xfId="185"/>
    <cellStyle name="常规 127" xfId="186"/>
    <cellStyle name="常规 131" xfId="187"/>
    <cellStyle name="常规 126" xfId="188"/>
    <cellStyle name="常规 133" xfId="189"/>
    <cellStyle name="常规 128" xfId="190"/>
    <cellStyle name="常规 134" xfId="191"/>
    <cellStyle name="常规 129" xfId="192"/>
    <cellStyle name="常规 140" xfId="193"/>
    <cellStyle name="常规 135" xfId="194"/>
    <cellStyle name="常规 139" xfId="195"/>
    <cellStyle name="常规 143" xfId="196"/>
    <cellStyle name="常规 138" xfId="1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91"/>
  <sheetViews>
    <sheetView tabSelected="1" zoomScaleSheetLayoutView="100" workbookViewId="0" topLeftCell="A1045">
      <selection activeCell="G1056" sqref="G1056"/>
    </sheetView>
  </sheetViews>
  <sheetFormatPr defaultColWidth="10.00390625" defaultRowHeight="15"/>
  <cols>
    <col min="1" max="1" width="3.8515625" style="2" customWidth="1"/>
    <col min="2" max="2" width="20.28125" style="1" customWidth="1"/>
    <col min="3" max="3" width="14.8515625" style="1" customWidth="1"/>
    <col min="4" max="4" width="23.8515625" style="1" customWidth="1"/>
    <col min="5" max="5" width="12.7109375" style="1" bestFit="1" customWidth="1"/>
    <col min="6" max="6" width="9.28125" style="1" customWidth="1"/>
    <col min="7" max="7" width="12.8515625" style="1" bestFit="1" customWidth="1"/>
    <col min="8" max="8" width="10.28125" style="1" customWidth="1"/>
    <col min="9" max="9" width="8.421875" style="3" customWidth="1"/>
    <col min="10" max="10" width="7.8515625" style="3" customWidth="1"/>
    <col min="11" max="11" width="8.57421875" style="3" customWidth="1"/>
    <col min="12" max="12" width="11.57421875" style="1" customWidth="1"/>
    <col min="13" max="13" width="12.421875" style="1" customWidth="1"/>
    <col min="14" max="14" width="7.421875" style="1" customWidth="1"/>
    <col min="15" max="15" width="9.140625" style="1" customWidth="1"/>
    <col min="16" max="16" width="6.7109375" style="1" customWidth="1"/>
    <col min="17" max="16384" width="10.00390625" style="1" customWidth="1"/>
  </cols>
  <sheetData>
    <row r="1" spans="1:16" s="1" customFormat="1" ht="36" customHeight="1">
      <c r="A1" s="4" t="s">
        <v>0</v>
      </c>
      <c r="B1" s="5"/>
      <c r="C1" s="6"/>
      <c r="D1" s="6"/>
      <c r="E1" s="6"/>
      <c r="F1" s="6"/>
      <c r="G1" s="6"/>
      <c r="H1" s="6"/>
      <c r="I1" s="45"/>
      <c r="J1" s="45"/>
      <c r="K1" s="45"/>
      <c r="L1" s="6"/>
      <c r="M1" s="6"/>
      <c r="N1" s="6"/>
      <c r="O1" s="6"/>
      <c r="P1" s="6"/>
    </row>
    <row r="2" spans="1:16" s="1" customFormat="1" ht="54" customHeight="1">
      <c r="A2" s="7" t="s">
        <v>1</v>
      </c>
      <c r="B2" s="8"/>
      <c r="C2" s="8"/>
      <c r="D2" s="8"/>
      <c r="E2" s="8"/>
      <c r="F2" s="8"/>
      <c r="G2" s="8"/>
      <c r="H2" s="8"/>
      <c r="I2" s="46"/>
      <c r="J2" s="46"/>
      <c r="K2" s="46"/>
      <c r="L2" s="8"/>
      <c r="M2" s="8"/>
      <c r="N2" s="8"/>
      <c r="O2" s="8"/>
      <c r="P2" s="8"/>
    </row>
    <row r="3" spans="1:16" s="1" customFormat="1" ht="31.5" customHeight="1">
      <c r="A3" s="9"/>
      <c r="B3" s="10"/>
      <c r="C3" s="10"/>
      <c r="D3" s="10"/>
      <c r="E3" s="11"/>
      <c r="F3" s="11"/>
      <c r="G3" s="11"/>
      <c r="H3" s="11"/>
      <c r="I3" s="47"/>
      <c r="J3" s="47"/>
      <c r="K3" s="47"/>
      <c r="L3" s="11"/>
      <c r="M3" s="11" t="s">
        <v>2</v>
      </c>
      <c r="N3" s="11"/>
      <c r="O3" s="11"/>
      <c r="P3" s="11"/>
    </row>
    <row r="4" spans="1:16" s="1" customFormat="1" ht="26.25" customHeight="1">
      <c r="A4" s="12" t="s">
        <v>3</v>
      </c>
      <c r="B4" s="12" t="s">
        <v>4</v>
      </c>
      <c r="C4" s="12" t="s">
        <v>5</v>
      </c>
      <c r="D4" s="12" t="s">
        <v>6</v>
      </c>
      <c r="E4" s="12" t="s">
        <v>7</v>
      </c>
      <c r="F4" s="12"/>
      <c r="G4" s="12"/>
      <c r="H4" s="12"/>
      <c r="I4" s="48"/>
      <c r="J4" s="48"/>
      <c r="K4" s="48"/>
      <c r="L4" s="12"/>
      <c r="M4" s="12" t="s">
        <v>8</v>
      </c>
      <c r="N4" s="12"/>
      <c r="O4" s="12"/>
      <c r="P4" s="12"/>
    </row>
    <row r="5" spans="1:16" s="1" customFormat="1" ht="26.25" customHeight="1">
      <c r="A5" s="12"/>
      <c r="B5" s="12"/>
      <c r="C5" s="12"/>
      <c r="D5" s="12"/>
      <c r="E5" s="12" t="s">
        <v>9</v>
      </c>
      <c r="F5" s="12" t="s">
        <v>10</v>
      </c>
      <c r="G5" s="12" t="s">
        <v>11</v>
      </c>
      <c r="H5" s="12" t="s">
        <v>12</v>
      </c>
      <c r="I5" s="48"/>
      <c r="J5" s="48"/>
      <c r="K5" s="48"/>
      <c r="L5" s="12"/>
      <c r="M5" s="12" t="s">
        <v>4</v>
      </c>
      <c r="N5" s="12" t="s">
        <v>13</v>
      </c>
      <c r="O5" s="12" t="s">
        <v>14</v>
      </c>
      <c r="P5" s="12" t="s">
        <v>15</v>
      </c>
    </row>
    <row r="6" spans="1:16" s="1" customFormat="1" ht="26.25" customHeight="1">
      <c r="A6" s="12"/>
      <c r="B6" s="12"/>
      <c r="C6" s="12"/>
      <c r="D6" s="12"/>
      <c r="E6" s="12"/>
      <c r="F6" s="12"/>
      <c r="G6" s="12"/>
      <c r="H6" s="12" t="s">
        <v>16</v>
      </c>
      <c r="I6" s="48" t="s">
        <v>17</v>
      </c>
      <c r="J6" s="48" t="s">
        <v>18</v>
      </c>
      <c r="K6" s="48" t="s">
        <v>19</v>
      </c>
      <c r="L6" s="12" t="s">
        <v>11</v>
      </c>
      <c r="M6" s="12"/>
      <c r="N6" s="12"/>
      <c r="O6" s="12"/>
      <c r="P6" s="12"/>
    </row>
    <row r="7" spans="1:16" s="1" customFormat="1" ht="26.25" customHeight="1">
      <c r="A7" s="12"/>
      <c r="B7" s="12"/>
      <c r="C7" s="12"/>
      <c r="D7" s="12"/>
      <c r="E7" s="12"/>
      <c r="F7" s="12"/>
      <c r="G7" s="12"/>
      <c r="H7" s="12"/>
      <c r="I7" s="48"/>
      <c r="J7" s="48"/>
      <c r="K7" s="48"/>
      <c r="L7" s="12"/>
      <c r="M7" s="12"/>
      <c r="N7" s="12"/>
      <c r="O7" s="12"/>
      <c r="P7" s="12"/>
    </row>
    <row r="8" spans="1:19" s="1" customFormat="1" ht="28.5" customHeight="1">
      <c r="A8" s="12" t="s">
        <v>20</v>
      </c>
      <c r="B8" s="12"/>
      <c r="C8" s="12"/>
      <c r="D8" s="12"/>
      <c r="E8" s="13">
        <f aca="true" t="shared" si="0" ref="E8:L8">SUM(E9,E90,E230,E318,E364,E448,E554,E653,E721,E803,E842,E900,E964,E999)</f>
        <v>15055180.872556148</v>
      </c>
      <c r="F8" s="13">
        <f t="shared" si="0"/>
        <v>279966</v>
      </c>
      <c r="G8" s="13">
        <f t="shared" si="0"/>
        <v>35667538.131645516</v>
      </c>
      <c r="H8" s="13">
        <f t="shared" si="0"/>
        <v>279966</v>
      </c>
      <c r="I8" s="13">
        <f t="shared" si="0"/>
        <v>152615</v>
      </c>
      <c r="J8" s="13">
        <f t="shared" si="0"/>
        <v>21695</v>
      </c>
      <c r="K8" s="13">
        <f t="shared" si="0"/>
        <v>105656</v>
      </c>
      <c r="L8" s="13">
        <f t="shared" si="0"/>
        <v>35209133.131645516</v>
      </c>
      <c r="M8" s="13" t="s">
        <v>21</v>
      </c>
      <c r="N8" s="13">
        <f>SUM(N9,N90,N230,N318,N364,N448,N554,N653,N721,N803,N842,N900,N964,N999)</f>
        <v>21695</v>
      </c>
      <c r="O8" s="13" t="s">
        <v>21</v>
      </c>
      <c r="P8" s="13" t="s">
        <v>21</v>
      </c>
      <c r="Q8" s="2"/>
      <c r="R8" s="2"/>
      <c r="S8" s="2"/>
    </row>
    <row r="9" spans="1:19" s="1" customFormat="1" ht="21.75" customHeight="1">
      <c r="A9" s="14" t="s">
        <v>22</v>
      </c>
      <c r="B9" s="14"/>
      <c r="C9" s="14"/>
      <c r="D9" s="14"/>
      <c r="E9" s="15">
        <f aca="true" t="shared" si="1" ref="E9:L9">E10+E59</f>
        <v>1799634.3085561497</v>
      </c>
      <c r="F9" s="15">
        <f t="shared" si="1"/>
        <v>12816</v>
      </c>
      <c r="G9" s="15">
        <f t="shared" si="1"/>
        <v>2099822.991645515</v>
      </c>
      <c r="H9" s="15">
        <f t="shared" si="1"/>
        <v>12816</v>
      </c>
      <c r="I9" s="20">
        <f t="shared" si="1"/>
        <v>9295</v>
      </c>
      <c r="J9" s="20">
        <f t="shared" si="1"/>
        <v>712</v>
      </c>
      <c r="K9" s="20">
        <f t="shared" si="1"/>
        <v>2809</v>
      </c>
      <c r="L9" s="15">
        <f t="shared" si="1"/>
        <v>1650072.9916455152</v>
      </c>
      <c r="M9" s="15"/>
      <c r="N9" s="15">
        <f>N10+N59</f>
        <v>712</v>
      </c>
      <c r="O9" s="15" t="s">
        <v>21</v>
      </c>
      <c r="P9" s="15" t="s">
        <v>21</v>
      </c>
      <c r="Q9" s="2"/>
      <c r="R9" s="2"/>
      <c r="S9" s="2"/>
    </row>
    <row r="10" spans="1:19" s="1" customFormat="1" ht="24" customHeight="1">
      <c r="A10" s="14" t="s">
        <v>23</v>
      </c>
      <c r="B10" s="14"/>
      <c r="C10" s="14"/>
      <c r="D10" s="14"/>
      <c r="E10" s="15">
        <f aca="true" t="shared" si="2" ref="E10:L10">E11+E15+E27+E32+E40+E50+E53</f>
        <v>815568.3085561498</v>
      </c>
      <c r="F10" s="15">
        <f t="shared" si="2"/>
        <v>5837</v>
      </c>
      <c r="G10" s="15">
        <f t="shared" si="2"/>
        <v>730205.9916455152</v>
      </c>
      <c r="H10" s="15">
        <f t="shared" si="2"/>
        <v>5837</v>
      </c>
      <c r="I10" s="20">
        <f t="shared" si="2"/>
        <v>5114</v>
      </c>
      <c r="J10" s="20">
        <f t="shared" si="2"/>
        <v>380</v>
      </c>
      <c r="K10" s="20">
        <f t="shared" si="2"/>
        <v>343</v>
      </c>
      <c r="L10" s="15">
        <f t="shared" si="2"/>
        <v>730205.9916455152</v>
      </c>
      <c r="M10" s="20" t="s">
        <v>21</v>
      </c>
      <c r="N10" s="15">
        <v>380</v>
      </c>
      <c r="O10" s="15" t="s">
        <v>21</v>
      </c>
      <c r="P10" s="15" t="s">
        <v>21</v>
      </c>
      <c r="Q10" s="2"/>
      <c r="R10" s="2"/>
      <c r="S10" s="2"/>
    </row>
    <row r="11" spans="1:19" s="1" customFormat="1" ht="27" customHeight="1">
      <c r="A11" s="14" t="s">
        <v>24</v>
      </c>
      <c r="B11" s="14"/>
      <c r="C11" s="14"/>
      <c r="D11" s="14"/>
      <c r="E11" s="15">
        <f aca="true" t="shared" si="3" ref="E11:L11">SUM(E12:E14)</f>
        <v>46000</v>
      </c>
      <c r="F11" s="15">
        <f t="shared" si="3"/>
        <v>550</v>
      </c>
      <c r="G11" s="15">
        <f t="shared" si="3"/>
        <v>35000</v>
      </c>
      <c r="H11" s="15">
        <f t="shared" si="3"/>
        <v>550</v>
      </c>
      <c r="I11" s="20">
        <f t="shared" si="3"/>
        <v>350</v>
      </c>
      <c r="J11" s="20">
        <f t="shared" si="3"/>
        <v>0</v>
      </c>
      <c r="K11" s="20">
        <f t="shared" si="3"/>
        <v>200</v>
      </c>
      <c r="L11" s="15">
        <f t="shared" si="3"/>
        <v>35000</v>
      </c>
      <c r="M11" s="14"/>
      <c r="N11" s="14"/>
      <c r="O11" s="14"/>
      <c r="P11" s="14"/>
      <c r="Q11" s="2"/>
      <c r="R11" s="2"/>
      <c r="S11" s="2"/>
    </row>
    <row r="12" spans="1:19" s="1" customFormat="1" ht="34.5" customHeight="1">
      <c r="A12" s="16">
        <v>1</v>
      </c>
      <c r="B12" s="17" t="s">
        <v>25</v>
      </c>
      <c r="C12" s="17" t="s">
        <v>26</v>
      </c>
      <c r="D12" s="17" t="s">
        <v>27</v>
      </c>
      <c r="E12" s="18">
        <v>23200</v>
      </c>
      <c r="F12" s="19">
        <v>314</v>
      </c>
      <c r="G12" s="18">
        <v>20600</v>
      </c>
      <c r="H12" s="19">
        <v>314</v>
      </c>
      <c r="I12" s="41">
        <v>314</v>
      </c>
      <c r="J12" s="41">
        <v>0</v>
      </c>
      <c r="K12" s="41">
        <v>0</v>
      </c>
      <c r="L12" s="18">
        <v>20600</v>
      </c>
      <c r="M12" s="14"/>
      <c r="N12" s="14"/>
      <c r="O12" s="14"/>
      <c r="P12" s="14"/>
      <c r="Q12" s="2"/>
      <c r="R12" s="2"/>
      <c r="S12" s="2"/>
    </row>
    <row r="13" spans="1:19" s="1" customFormat="1" ht="35.25" customHeight="1">
      <c r="A13" s="16">
        <v>2</v>
      </c>
      <c r="B13" s="17" t="s">
        <v>28</v>
      </c>
      <c r="C13" s="17" t="s">
        <v>29</v>
      </c>
      <c r="D13" s="17" t="s">
        <v>30</v>
      </c>
      <c r="E13" s="19">
        <v>19000</v>
      </c>
      <c r="F13" s="19">
        <v>200</v>
      </c>
      <c r="G13" s="19">
        <v>12000</v>
      </c>
      <c r="H13" s="19">
        <v>200</v>
      </c>
      <c r="I13" s="41">
        <v>0</v>
      </c>
      <c r="J13" s="41">
        <v>0</v>
      </c>
      <c r="K13" s="41">
        <v>200</v>
      </c>
      <c r="L13" s="19">
        <v>12000</v>
      </c>
      <c r="M13" s="14"/>
      <c r="N13" s="14"/>
      <c r="O13" s="14"/>
      <c r="P13" s="14"/>
      <c r="Q13" s="2"/>
      <c r="R13" s="2"/>
      <c r="S13" s="2"/>
    </row>
    <row r="14" spans="1:19" s="1" customFormat="1" ht="36.75" customHeight="1">
      <c r="A14" s="16">
        <v>3</v>
      </c>
      <c r="B14" s="17" t="s">
        <v>31</v>
      </c>
      <c r="C14" s="17" t="s">
        <v>26</v>
      </c>
      <c r="D14" s="17" t="s">
        <v>32</v>
      </c>
      <c r="E14" s="19">
        <v>3800</v>
      </c>
      <c r="F14" s="19">
        <v>36</v>
      </c>
      <c r="G14" s="19">
        <v>2400</v>
      </c>
      <c r="H14" s="19">
        <v>36</v>
      </c>
      <c r="I14" s="41">
        <v>36</v>
      </c>
      <c r="J14" s="41">
        <v>0</v>
      </c>
      <c r="K14" s="41">
        <v>0</v>
      </c>
      <c r="L14" s="19">
        <v>2400</v>
      </c>
      <c r="M14" s="14"/>
      <c r="N14" s="14"/>
      <c r="O14" s="14"/>
      <c r="P14" s="14"/>
      <c r="Q14" s="2"/>
      <c r="R14" s="2"/>
      <c r="S14" s="2"/>
    </row>
    <row r="15" spans="1:19" s="1" customFormat="1" ht="22.5" customHeight="1">
      <c r="A15" s="20" t="s">
        <v>33</v>
      </c>
      <c r="B15" s="20"/>
      <c r="C15" s="20"/>
      <c r="D15" s="20"/>
      <c r="E15" s="20">
        <f aca="true" t="shared" si="4" ref="E15:L15">SUM(E16:E26)</f>
        <v>228710.3085561498</v>
      </c>
      <c r="F15" s="20">
        <f t="shared" si="4"/>
        <v>1223</v>
      </c>
      <c r="G15" s="20">
        <f t="shared" si="4"/>
        <v>206861.99164551523</v>
      </c>
      <c r="H15" s="20">
        <f t="shared" si="4"/>
        <v>1223</v>
      </c>
      <c r="I15" s="20">
        <f t="shared" si="4"/>
        <v>1223</v>
      </c>
      <c r="J15" s="20">
        <f t="shared" si="4"/>
        <v>0</v>
      </c>
      <c r="K15" s="20">
        <f t="shared" si="4"/>
        <v>0</v>
      </c>
      <c r="L15" s="20">
        <f t="shared" si="4"/>
        <v>206861.99164551523</v>
      </c>
      <c r="M15" s="20"/>
      <c r="N15" s="20"/>
      <c r="O15" s="20"/>
      <c r="P15" s="20"/>
      <c r="Q15" s="2"/>
      <c r="R15" s="2"/>
      <c r="S15" s="2"/>
    </row>
    <row r="16" spans="1:19" s="1" customFormat="1" ht="39" customHeight="1">
      <c r="A16" s="16">
        <v>4</v>
      </c>
      <c r="B16" s="17" t="s">
        <v>34</v>
      </c>
      <c r="C16" s="21" t="s">
        <v>35</v>
      </c>
      <c r="D16" s="17" t="s">
        <v>36</v>
      </c>
      <c r="E16" s="22">
        <v>6800</v>
      </c>
      <c r="F16" s="17">
        <v>40</v>
      </c>
      <c r="G16" s="23">
        <v>4150</v>
      </c>
      <c r="H16" s="17">
        <f aca="true" t="shared" si="5" ref="H16:H26">F16</f>
        <v>40</v>
      </c>
      <c r="I16" s="23">
        <f aca="true" t="shared" si="6" ref="I16:I26">H16</f>
        <v>40</v>
      </c>
      <c r="J16" s="24">
        <v>0</v>
      </c>
      <c r="K16" s="24">
        <v>0</v>
      </c>
      <c r="L16" s="41">
        <f aca="true" t="shared" si="7" ref="L16:L26">G16</f>
        <v>4150</v>
      </c>
      <c r="M16" s="14"/>
      <c r="N16" s="14"/>
      <c r="O16" s="14"/>
      <c r="P16" s="14"/>
      <c r="Q16" s="2"/>
      <c r="R16" s="2"/>
      <c r="S16" s="2"/>
    </row>
    <row r="17" spans="1:19" s="1" customFormat="1" ht="40.5" customHeight="1">
      <c r="A17" s="16">
        <v>5</v>
      </c>
      <c r="B17" s="17" t="s">
        <v>37</v>
      </c>
      <c r="C17" s="21" t="s">
        <v>35</v>
      </c>
      <c r="D17" s="17" t="s">
        <v>38</v>
      </c>
      <c r="E17" s="24">
        <v>18600</v>
      </c>
      <c r="F17" s="17">
        <v>100</v>
      </c>
      <c r="G17" s="23">
        <v>7100</v>
      </c>
      <c r="H17" s="17">
        <f t="shared" si="5"/>
        <v>100</v>
      </c>
      <c r="I17" s="23">
        <f t="shared" si="6"/>
        <v>100</v>
      </c>
      <c r="J17" s="25">
        <v>0</v>
      </c>
      <c r="K17" s="25">
        <v>0</v>
      </c>
      <c r="L17" s="41">
        <f t="shared" si="7"/>
        <v>7100</v>
      </c>
      <c r="M17" s="14"/>
      <c r="N17" s="14"/>
      <c r="O17" s="14"/>
      <c r="P17" s="14"/>
      <c r="Q17" s="2"/>
      <c r="R17" s="2"/>
      <c r="S17" s="2"/>
    </row>
    <row r="18" spans="1:19" s="1" customFormat="1" ht="40.5" customHeight="1">
      <c r="A18" s="16">
        <v>6</v>
      </c>
      <c r="B18" s="17" t="s">
        <v>39</v>
      </c>
      <c r="C18" s="21" t="s">
        <v>35</v>
      </c>
      <c r="D18" s="17" t="s">
        <v>40</v>
      </c>
      <c r="E18" s="24">
        <v>31975</v>
      </c>
      <c r="F18" s="17">
        <v>228</v>
      </c>
      <c r="G18" s="23">
        <v>13945</v>
      </c>
      <c r="H18" s="17">
        <f t="shared" si="5"/>
        <v>228</v>
      </c>
      <c r="I18" s="23">
        <f t="shared" si="6"/>
        <v>228</v>
      </c>
      <c r="J18" s="24">
        <v>0</v>
      </c>
      <c r="K18" s="24">
        <v>0</v>
      </c>
      <c r="L18" s="41">
        <f t="shared" si="7"/>
        <v>13945</v>
      </c>
      <c r="M18" s="14"/>
      <c r="N18" s="14"/>
      <c r="O18" s="14"/>
      <c r="P18" s="14"/>
      <c r="Q18" s="2"/>
      <c r="R18" s="2"/>
      <c r="S18" s="2"/>
    </row>
    <row r="19" spans="1:19" s="1" customFormat="1" ht="37.5" customHeight="1">
      <c r="A19" s="16">
        <v>7</v>
      </c>
      <c r="B19" s="17" t="s">
        <v>41</v>
      </c>
      <c r="C19" s="21" t="s">
        <v>35</v>
      </c>
      <c r="D19" s="17" t="s">
        <v>42</v>
      </c>
      <c r="E19" s="25">
        <v>17200</v>
      </c>
      <c r="F19" s="17">
        <v>100</v>
      </c>
      <c r="G19" s="23">
        <v>7100</v>
      </c>
      <c r="H19" s="17">
        <f t="shared" si="5"/>
        <v>100</v>
      </c>
      <c r="I19" s="23">
        <f t="shared" si="6"/>
        <v>100</v>
      </c>
      <c r="J19" s="24">
        <v>0</v>
      </c>
      <c r="K19" s="24">
        <v>0</v>
      </c>
      <c r="L19" s="41">
        <f t="shared" si="7"/>
        <v>7100</v>
      </c>
      <c r="M19" s="14"/>
      <c r="N19" s="14"/>
      <c r="O19" s="14"/>
      <c r="P19" s="14"/>
      <c r="Q19" s="2"/>
      <c r="R19" s="2"/>
      <c r="S19" s="2"/>
    </row>
    <row r="20" spans="1:19" s="1" customFormat="1" ht="36" customHeight="1">
      <c r="A20" s="16">
        <v>8</v>
      </c>
      <c r="B20" s="17" t="s">
        <v>43</v>
      </c>
      <c r="C20" s="21" t="s">
        <v>44</v>
      </c>
      <c r="D20" s="17" t="s">
        <v>45</v>
      </c>
      <c r="E20" s="25">
        <v>9100</v>
      </c>
      <c r="F20" s="17">
        <v>110</v>
      </c>
      <c r="G20" s="23">
        <v>6600</v>
      </c>
      <c r="H20" s="17">
        <f t="shared" si="5"/>
        <v>110</v>
      </c>
      <c r="I20" s="23">
        <f t="shared" si="6"/>
        <v>110</v>
      </c>
      <c r="J20" s="24">
        <v>0</v>
      </c>
      <c r="K20" s="24">
        <v>0</v>
      </c>
      <c r="L20" s="41">
        <f t="shared" si="7"/>
        <v>6600</v>
      </c>
      <c r="M20" s="14"/>
      <c r="N20" s="14"/>
      <c r="O20" s="14"/>
      <c r="P20" s="14"/>
      <c r="Q20" s="2"/>
      <c r="R20" s="2"/>
      <c r="S20" s="2"/>
    </row>
    <row r="21" spans="1:19" s="1" customFormat="1" ht="31.5" customHeight="1">
      <c r="A21" s="16">
        <v>9</v>
      </c>
      <c r="B21" s="17" t="s">
        <v>46</v>
      </c>
      <c r="C21" s="17" t="s">
        <v>35</v>
      </c>
      <c r="D21" s="17" t="s">
        <v>47</v>
      </c>
      <c r="E21" s="24">
        <v>6700</v>
      </c>
      <c r="F21" s="22">
        <v>69</v>
      </c>
      <c r="G21" s="23">
        <v>3700</v>
      </c>
      <c r="H21" s="17">
        <f t="shared" si="5"/>
        <v>69</v>
      </c>
      <c r="I21" s="23">
        <f t="shared" si="6"/>
        <v>69</v>
      </c>
      <c r="J21" s="41">
        <v>0</v>
      </c>
      <c r="K21" s="41">
        <v>0</v>
      </c>
      <c r="L21" s="41">
        <f t="shared" si="7"/>
        <v>3700</v>
      </c>
      <c r="M21" s="14"/>
      <c r="N21" s="14"/>
      <c r="O21" s="14"/>
      <c r="P21" s="14"/>
      <c r="Q21" s="2"/>
      <c r="R21" s="2"/>
      <c r="S21" s="2"/>
    </row>
    <row r="22" spans="1:19" s="1" customFormat="1" ht="65.25" customHeight="1">
      <c r="A22" s="16">
        <v>10</v>
      </c>
      <c r="B22" s="17" t="s">
        <v>48</v>
      </c>
      <c r="C22" s="21" t="s">
        <v>35</v>
      </c>
      <c r="D22" s="17" t="s">
        <v>49</v>
      </c>
      <c r="E22" s="22">
        <v>30000</v>
      </c>
      <c r="F22" s="17">
        <v>286</v>
      </c>
      <c r="G22" s="23">
        <v>20700</v>
      </c>
      <c r="H22" s="17">
        <f t="shared" si="5"/>
        <v>286</v>
      </c>
      <c r="I22" s="23">
        <f t="shared" si="6"/>
        <v>286</v>
      </c>
      <c r="J22" s="41">
        <v>0</v>
      </c>
      <c r="K22" s="41">
        <v>0</v>
      </c>
      <c r="L22" s="41">
        <f t="shared" si="7"/>
        <v>20700</v>
      </c>
      <c r="M22" s="14"/>
      <c r="N22" s="14"/>
      <c r="O22" s="14"/>
      <c r="P22" s="14"/>
      <c r="Q22" s="2"/>
      <c r="R22" s="2"/>
      <c r="S22" s="2"/>
    </row>
    <row r="23" spans="1:19" s="1" customFormat="1" ht="40.5" customHeight="1">
      <c r="A23" s="16">
        <v>11</v>
      </c>
      <c r="B23" s="17" t="s">
        <v>50</v>
      </c>
      <c r="C23" s="17" t="s">
        <v>51</v>
      </c>
      <c r="D23" s="17" t="s">
        <v>52</v>
      </c>
      <c r="E23" s="26">
        <v>71630</v>
      </c>
      <c r="F23" s="26">
        <v>190</v>
      </c>
      <c r="G23" s="26">
        <v>99145</v>
      </c>
      <c r="H23" s="17">
        <f t="shared" si="5"/>
        <v>190</v>
      </c>
      <c r="I23" s="23">
        <f t="shared" si="6"/>
        <v>190</v>
      </c>
      <c r="J23" s="41">
        <v>0</v>
      </c>
      <c r="K23" s="41">
        <v>0</v>
      </c>
      <c r="L23" s="41">
        <f t="shared" si="7"/>
        <v>99145</v>
      </c>
      <c r="M23" s="14"/>
      <c r="N23" s="14"/>
      <c r="O23" s="14"/>
      <c r="P23" s="14"/>
      <c r="Q23" s="2"/>
      <c r="R23" s="2"/>
      <c r="S23" s="2"/>
    </row>
    <row r="24" spans="1:19" s="1" customFormat="1" ht="40.5" customHeight="1">
      <c r="A24" s="16">
        <v>12</v>
      </c>
      <c r="B24" s="17" t="s">
        <v>53</v>
      </c>
      <c r="C24" s="17" t="s">
        <v>51</v>
      </c>
      <c r="D24" s="17" t="s">
        <v>54</v>
      </c>
      <c r="E24" s="27">
        <v>19378</v>
      </c>
      <c r="F24" s="28">
        <v>50</v>
      </c>
      <c r="G24" s="26">
        <v>20625</v>
      </c>
      <c r="H24" s="17">
        <f t="shared" si="5"/>
        <v>50</v>
      </c>
      <c r="I24" s="23">
        <f t="shared" si="6"/>
        <v>50</v>
      </c>
      <c r="J24" s="41">
        <v>0</v>
      </c>
      <c r="K24" s="41">
        <v>0</v>
      </c>
      <c r="L24" s="41">
        <f t="shared" si="7"/>
        <v>20625</v>
      </c>
      <c r="M24" s="14"/>
      <c r="N24" s="14"/>
      <c r="O24" s="14"/>
      <c r="P24" s="14"/>
      <c r="Q24" s="2"/>
      <c r="R24" s="2"/>
      <c r="S24" s="2"/>
    </row>
    <row r="25" spans="1:19" s="1" customFormat="1" ht="45" customHeight="1">
      <c r="A25" s="16">
        <v>13</v>
      </c>
      <c r="B25" s="17" t="s">
        <v>55</v>
      </c>
      <c r="C25" s="17" t="s">
        <v>51</v>
      </c>
      <c r="D25" s="17" t="s">
        <v>56</v>
      </c>
      <c r="E25" s="26">
        <v>10327.3085561498</v>
      </c>
      <c r="F25" s="26">
        <v>30</v>
      </c>
      <c r="G25" s="26">
        <v>17804.7236042781</v>
      </c>
      <c r="H25" s="17">
        <f t="shared" si="5"/>
        <v>30</v>
      </c>
      <c r="I25" s="23">
        <f t="shared" si="6"/>
        <v>30</v>
      </c>
      <c r="J25" s="41">
        <v>0</v>
      </c>
      <c r="K25" s="41">
        <v>0</v>
      </c>
      <c r="L25" s="41">
        <f t="shared" si="7"/>
        <v>17804.7236042781</v>
      </c>
      <c r="M25" s="14"/>
      <c r="N25" s="14"/>
      <c r="O25" s="14"/>
      <c r="P25" s="14"/>
      <c r="Q25" s="2"/>
      <c r="R25" s="2"/>
      <c r="S25" s="2"/>
    </row>
    <row r="26" spans="1:19" s="1" customFormat="1" ht="29.25" customHeight="1">
      <c r="A26" s="16">
        <v>14</v>
      </c>
      <c r="B26" s="17" t="s">
        <v>57</v>
      </c>
      <c r="C26" s="17" t="s">
        <v>51</v>
      </c>
      <c r="D26" s="17" t="s">
        <v>58</v>
      </c>
      <c r="E26" s="26">
        <v>7000</v>
      </c>
      <c r="F26" s="26">
        <v>20</v>
      </c>
      <c r="G26" s="26">
        <v>5992.26804123711</v>
      </c>
      <c r="H26" s="17">
        <f t="shared" si="5"/>
        <v>20</v>
      </c>
      <c r="I26" s="23">
        <f t="shared" si="6"/>
        <v>20</v>
      </c>
      <c r="J26" s="41">
        <v>0</v>
      </c>
      <c r="K26" s="41">
        <v>0</v>
      </c>
      <c r="L26" s="41">
        <f t="shared" si="7"/>
        <v>5992.26804123711</v>
      </c>
      <c r="M26" s="14"/>
      <c r="N26" s="14"/>
      <c r="O26" s="14"/>
      <c r="P26" s="14"/>
      <c r="Q26" s="2"/>
      <c r="R26" s="2"/>
      <c r="S26" s="2"/>
    </row>
    <row r="27" spans="1:19" s="1" customFormat="1" ht="32.25" customHeight="1">
      <c r="A27" s="20" t="s">
        <v>59</v>
      </c>
      <c r="B27" s="20"/>
      <c r="C27" s="20"/>
      <c r="D27" s="20"/>
      <c r="E27" s="20">
        <f aca="true" t="shared" si="8" ref="E27:L27">SUM(E28:E31)</f>
        <v>103900</v>
      </c>
      <c r="F27" s="20">
        <f t="shared" si="8"/>
        <v>510</v>
      </c>
      <c r="G27" s="20">
        <f t="shared" si="8"/>
        <v>53590</v>
      </c>
      <c r="H27" s="20">
        <f t="shared" si="8"/>
        <v>510</v>
      </c>
      <c r="I27" s="20">
        <f t="shared" si="8"/>
        <v>510</v>
      </c>
      <c r="J27" s="20">
        <f t="shared" si="8"/>
        <v>0</v>
      </c>
      <c r="K27" s="20">
        <f t="shared" si="8"/>
        <v>0</v>
      </c>
      <c r="L27" s="20">
        <f t="shared" si="8"/>
        <v>53590</v>
      </c>
      <c r="M27" s="20"/>
      <c r="N27" s="20"/>
      <c r="O27" s="20"/>
      <c r="P27" s="20"/>
      <c r="Q27" s="2"/>
      <c r="R27" s="2"/>
      <c r="S27" s="2"/>
    </row>
    <row r="28" spans="1:19" s="1" customFormat="1" ht="48.75" customHeight="1">
      <c r="A28" s="16">
        <v>15</v>
      </c>
      <c r="B28" s="29" t="s">
        <v>60</v>
      </c>
      <c r="C28" s="29" t="s">
        <v>61</v>
      </c>
      <c r="D28" s="29" t="s">
        <v>62</v>
      </c>
      <c r="E28" s="30">
        <v>39500</v>
      </c>
      <c r="F28" s="30">
        <v>345</v>
      </c>
      <c r="G28" s="30">
        <v>24000</v>
      </c>
      <c r="H28" s="30">
        <f aca="true" t="shared" si="9" ref="H28:H31">F28</f>
        <v>345</v>
      </c>
      <c r="I28" s="41">
        <f aca="true" t="shared" si="10" ref="I28:I31">H28</f>
        <v>345</v>
      </c>
      <c r="J28" s="41">
        <v>0</v>
      </c>
      <c r="K28" s="41">
        <v>0</v>
      </c>
      <c r="L28" s="30">
        <f aca="true" t="shared" si="11" ref="L28:L31">G28</f>
        <v>24000</v>
      </c>
      <c r="M28" s="14"/>
      <c r="N28" s="14"/>
      <c r="O28" s="14"/>
      <c r="P28" s="14"/>
      <c r="Q28" s="2"/>
      <c r="R28" s="2"/>
      <c r="S28" s="2"/>
    </row>
    <row r="29" spans="1:19" s="1" customFormat="1" ht="41.25" customHeight="1">
      <c r="A29" s="16">
        <v>16</v>
      </c>
      <c r="B29" s="29" t="s">
        <v>63</v>
      </c>
      <c r="C29" s="31" t="s">
        <v>64</v>
      </c>
      <c r="D29" s="31" t="s">
        <v>65</v>
      </c>
      <c r="E29" s="30">
        <v>55000</v>
      </c>
      <c r="F29" s="30">
        <v>100</v>
      </c>
      <c r="G29" s="30">
        <v>20000</v>
      </c>
      <c r="H29" s="30">
        <f t="shared" si="9"/>
        <v>100</v>
      </c>
      <c r="I29" s="41">
        <f t="shared" si="10"/>
        <v>100</v>
      </c>
      <c r="J29" s="41">
        <v>0</v>
      </c>
      <c r="K29" s="41">
        <v>0</v>
      </c>
      <c r="L29" s="30">
        <f t="shared" si="11"/>
        <v>20000</v>
      </c>
      <c r="M29" s="14"/>
      <c r="N29" s="14"/>
      <c r="O29" s="14"/>
      <c r="P29" s="14"/>
      <c r="Q29" s="2"/>
      <c r="R29" s="2"/>
      <c r="S29" s="2"/>
    </row>
    <row r="30" spans="1:19" s="1" customFormat="1" ht="40.5" customHeight="1">
      <c r="A30" s="16">
        <v>17</v>
      </c>
      <c r="B30" s="29" t="s">
        <v>66</v>
      </c>
      <c r="C30" s="31" t="s">
        <v>67</v>
      </c>
      <c r="D30" s="29" t="s">
        <v>68</v>
      </c>
      <c r="E30" s="30">
        <v>400</v>
      </c>
      <c r="F30" s="30">
        <v>30</v>
      </c>
      <c r="G30" s="30">
        <v>900</v>
      </c>
      <c r="H30" s="30">
        <f t="shared" si="9"/>
        <v>30</v>
      </c>
      <c r="I30" s="41">
        <f t="shared" si="10"/>
        <v>30</v>
      </c>
      <c r="J30" s="41">
        <v>0</v>
      </c>
      <c r="K30" s="41">
        <v>0</v>
      </c>
      <c r="L30" s="30">
        <f t="shared" si="11"/>
        <v>900</v>
      </c>
      <c r="M30" s="14"/>
      <c r="N30" s="14"/>
      <c r="O30" s="14"/>
      <c r="P30" s="14"/>
      <c r="Q30" s="2"/>
      <c r="R30" s="2"/>
      <c r="S30" s="2"/>
    </row>
    <row r="31" spans="1:19" s="1" customFormat="1" ht="55.5" customHeight="1">
      <c r="A31" s="16">
        <v>18</v>
      </c>
      <c r="B31" s="29" t="s">
        <v>69</v>
      </c>
      <c r="C31" s="29" t="s">
        <v>61</v>
      </c>
      <c r="D31" s="29" t="s">
        <v>70</v>
      </c>
      <c r="E31" s="16">
        <v>9000</v>
      </c>
      <c r="F31" s="16">
        <v>35</v>
      </c>
      <c r="G31" s="30">
        <v>8690</v>
      </c>
      <c r="H31" s="30">
        <f t="shared" si="9"/>
        <v>35</v>
      </c>
      <c r="I31" s="41">
        <f t="shared" si="10"/>
        <v>35</v>
      </c>
      <c r="J31" s="41">
        <v>0</v>
      </c>
      <c r="K31" s="41">
        <v>0</v>
      </c>
      <c r="L31" s="30">
        <f t="shared" si="11"/>
        <v>8690</v>
      </c>
      <c r="M31" s="14"/>
      <c r="N31" s="14"/>
      <c r="O31" s="14"/>
      <c r="P31" s="14"/>
      <c r="Q31" s="2"/>
      <c r="R31" s="2"/>
      <c r="S31" s="2"/>
    </row>
    <row r="32" spans="1:19" s="1" customFormat="1" ht="30.75" customHeight="1">
      <c r="A32" s="32" t="s">
        <v>71</v>
      </c>
      <c r="B32" s="32"/>
      <c r="C32" s="32"/>
      <c r="D32" s="32"/>
      <c r="E32" s="15">
        <f aca="true" t="shared" si="12" ref="E32:L32">SUM(E33:E39)</f>
        <v>57950</v>
      </c>
      <c r="F32" s="15">
        <f t="shared" si="12"/>
        <v>982</v>
      </c>
      <c r="G32" s="15">
        <f t="shared" si="12"/>
        <v>56905</v>
      </c>
      <c r="H32" s="15">
        <f t="shared" si="12"/>
        <v>982</v>
      </c>
      <c r="I32" s="20">
        <f t="shared" si="12"/>
        <v>839</v>
      </c>
      <c r="J32" s="20">
        <f t="shared" si="12"/>
        <v>0</v>
      </c>
      <c r="K32" s="20">
        <f t="shared" si="12"/>
        <v>143</v>
      </c>
      <c r="L32" s="15">
        <f t="shared" si="12"/>
        <v>56905</v>
      </c>
      <c r="M32" s="15" t="s">
        <v>21</v>
      </c>
      <c r="N32" s="15" t="s">
        <v>21</v>
      </c>
      <c r="O32" s="15" t="s">
        <v>21</v>
      </c>
      <c r="P32" s="14"/>
      <c r="Q32" s="2"/>
      <c r="R32" s="2"/>
      <c r="S32" s="2"/>
    </row>
    <row r="33" spans="1:19" s="1" customFormat="1" ht="55.5" customHeight="1">
      <c r="A33" s="16">
        <v>19</v>
      </c>
      <c r="B33" s="16" t="s">
        <v>72</v>
      </c>
      <c r="C33" s="19" t="s">
        <v>73</v>
      </c>
      <c r="D33" s="19" t="s">
        <v>74</v>
      </c>
      <c r="E33" s="19">
        <v>8250</v>
      </c>
      <c r="F33" s="19">
        <v>94</v>
      </c>
      <c r="G33" s="19">
        <v>5840</v>
      </c>
      <c r="H33" s="30">
        <f aca="true" t="shared" si="13" ref="H33:H39">F33</f>
        <v>94</v>
      </c>
      <c r="I33" s="41">
        <f aca="true" t="shared" si="14" ref="I33:I37">H33</f>
        <v>94</v>
      </c>
      <c r="J33" s="41">
        <v>0</v>
      </c>
      <c r="K33" s="41">
        <v>0</v>
      </c>
      <c r="L33" s="30">
        <f aca="true" t="shared" si="15" ref="L33:L39">G33</f>
        <v>5840</v>
      </c>
      <c r="M33" s="14"/>
      <c r="N33" s="14"/>
      <c r="O33" s="14"/>
      <c r="P33" s="14"/>
      <c r="Q33" s="2"/>
      <c r="R33" s="2"/>
      <c r="S33" s="2"/>
    </row>
    <row r="34" spans="1:19" s="1" customFormat="1" ht="43.5" customHeight="1">
      <c r="A34" s="16">
        <v>20</v>
      </c>
      <c r="B34" s="16" t="s">
        <v>75</v>
      </c>
      <c r="C34" s="19" t="s">
        <v>73</v>
      </c>
      <c r="D34" s="19" t="s">
        <v>76</v>
      </c>
      <c r="E34" s="33">
        <v>5400</v>
      </c>
      <c r="F34" s="34">
        <v>54</v>
      </c>
      <c r="G34" s="35">
        <v>3240</v>
      </c>
      <c r="H34" s="30">
        <f t="shared" si="13"/>
        <v>54</v>
      </c>
      <c r="I34" s="41">
        <f t="shared" si="14"/>
        <v>54</v>
      </c>
      <c r="J34" s="41">
        <v>0</v>
      </c>
      <c r="K34" s="41">
        <v>0</v>
      </c>
      <c r="L34" s="30">
        <f t="shared" si="15"/>
        <v>3240</v>
      </c>
      <c r="M34" s="14"/>
      <c r="N34" s="14"/>
      <c r="O34" s="14"/>
      <c r="P34" s="14"/>
      <c r="Q34" s="2"/>
      <c r="R34" s="2"/>
      <c r="S34" s="2"/>
    </row>
    <row r="35" spans="1:19" s="1" customFormat="1" ht="54" customHeight="1">
      <c r="A35" s="16">
        <v>21</v>
      </c>
      <c r="B35" s="36" t="s">
        <v>77</v>
      </c>
      <c r="C35" s="36" t="s">
        <v>78</v>
      </c>
      <c r="D35" s="37" t="s">
        <v>79</v>
      </c>
      <c r="E35" s="33">
        <v>18000</v>
      </c>
      <c r="F35" s="34">
        <v>300</v>
      </c>
      <c r="G35" s="35">
        <v>18000</v>
      </c>
      <c r="H35" s="30">
        <f t="shared" si="13"/>
        <v>300</v>
      </c>
      <c r="I35" s="41">
        <f t="shared" si="14"/>
        <v>300</v>
      </c>
      <c r="J35" s="41">
        <v>0</v>
      </c>
      <c r="K35" s="41">
        <v>0</v>
      </c>
      <c r="L35" s="30">
        <f t="shared" si="15"/>
        <v>18000</v>
      </c>
      <c r="M35" s="14"/>
      <c r="N35" s="14"/>
      <c r="O35" s="14"/>
      <c r="P35" s="14"/>
      <c r="Q35" s="2"/>
      <c r="R35" s="2"/>
      <c r="S35" s="2"/>
    </row>
    <row r="36" spans="1:19" s="1" customFormat="1" ht="45.75" customHeight="1">
      <c r="A36" s="16">
        <v>22</v>
      </c>
      <c r="B36" s="18" t="s">
        <v>80</v>
      </c>
      <c r="C36" s="19" t="s">
        <v>81</v>
      </c>
      <c r="D36" s="19" t="s">
        <v>82</v>
      </c>
      <c r="E36" s="38">
        <v>12000</v>
      </c>
      <c r="F36" s="38">
        <v>180</v>
      </c>
      <c r="G36" s="38">
        <v>12000</v>
      </c>
      <c r="H36" s="30">
        <f t="shared" si="13"/>
        <v>180</v>
      </c>
      <c r="I36" s="41">
        <f t="shared" si="14"/>
        <v>180</v>
      </c>
      <c r="J36" s="41">
        <v>0</v>
      </c>
      <c r="K36" s="41">
        <v>0</v>
      </c>
      <c r="L36" s="30">
        <f t="shared" si="15"/>
        <v>12000</v>
      </c>
      <c r="M36" s="14"/>
      <c r="N36" s="14"/>
      <c r="O36" s="14"/>
      <c r="P36" s="14"/>
      <c r="Q36" s="2"/>
      <c r="R36" s="2"/>
      <c r="S36" s="2"/>
    </row>
    <row r="37" spans="1:19" s="1" customFormat="1" ht="43.5" customHeight="1">
      <c r="A37" s="16">
        <v>23</v>
      </c>
      <c r="B37" s="18" t="s">
        <v>83</v>
      </c>
      <c r="C37" s="19" t="s">
        <v>73</v>
      </c>
      <c r="D37" s="19" t="s">
        <v>84</v>
      </c>
      <c r="E37" s="33">
        <v>2000</v>
      </c>
      <c r="F37" s="34">
        <v>35</v>
      </c>
      <c r="G37" s="39">
        <v>2100</v>
      </c>
      <c r="H37" s="30">
        <f t="shared" si="13"/>
        <v>35</v>
      </c>
      <c r="I37" s="41">
        <f t="shared" si="14"/>
        <v>35</v>
      </c>
      <c r="J37" s="41">
        <v>0</v>
      </c>
      <c r="K37" s="41">
        <v>0</v>
      </c>
      <c r="L37" s="30">
        <f t="shared" si="15"/>
        <v>2100</v>
      </c>
      <c r="M37" s="14"/>
      <c r="N37" s="14"/>
      <c r="O37" s="14"/>
      <c r="P37" s="14"/>
      <c r="Q37" s="2"/>
      <c r="R37" s="2"/>
      <c r="S37" s="2"/>
    </row>
    <row r="38" spans="1:19" s="1" customFormat="1" ht="66.75" customHeight="1">
      <c r="A38" s="16">
        <v>24</v>
      </c>
      <c r="B38" s="18" t="s">
        <v>85</v>
      </c>
      <c r="C38" s="19" t="s">
        <v>86</v>
      </c>
      <c r="D38" s="19" t="s">
        <v>87</v>
      </c>
      <c r="E38" s="33">
        <v>300</v>
      </c>
      <c r="F38" s="34">
        <v>143</v>
      </c>
      <c r="G38" s="35">
        <v>4000</v>
      </c>
      <c r="H38" s="30">
        <f t="shared" si="13"/>
        <v>143</v>
      </c>
      <c r="I38" s="41">
        <v>0</v>
      </c>
      <c r="J38" s="41">
        <v>0</v>
      </c>
      <c r="K38" s="41">
        <v>143</v>
      </c>
      <c r="L38" s="30">
        <f t="shared" si="15"/>
        <v>4000</v>
      </c>
      <c r="M38" s="14"/>
      <c r="N38" s="14"/>
      <c r="O38" s="14"/>
      <c r="P38" s="14"/>
      <c r="Q38" s="2"/>
      <c r="R38" s="2"/>
      <c r="S38" s="2"/>
    </row>
    <row r="39" spans="1:19" s="1" customFormat="1" ht="65.25" customHeight="1">
      <c r="A39" s="16">
        <v>25</v>
      </c>
      <c r="B39" s="35" t="s">
        <v>88</v>
      </c>
      <c r="C39" s="35" t="s">
        <v>89</v>
      </c>
      <c r="D39" s="35" t="s">
        <v>90</v>
      </c>
      <c r="E39" s="34">
        <v>12000</v>
      </c>
      <c r="F39" s="34">
        <v>176</v>
      </c>
      <c r="G39" s="34">
        <v>11725</v>
      </c>
      <c r="H39" s="30">
        <f t="shared" si="13"/>
        <v>176</v>
      </c>
      <c r="I39" s="41">
        <f aca="true" t="shared" si="16" ref="I39:I46">H39</f>
        <v>176</v>
      </c>
      <c r="J39" s="41">
        <v>0</v>
      </c>
      <c r="K39" s="41">
        <v>0</v>
      </c>
      <c r="L39" s="30">
        <f t="shared" si="15"/>
        <v>11725</v>
      </c>
      <c r="M39" s="14"/>
      <c r="N39" s="14"/>
      <c r="O39" s="14"/>
      <c r="P39" s="14"/>
      <c r="Q39" s="2"/>
      <c r="R39" s="2"/>
      <c r="S39" s="2"/>
    </row>
    <row r="40" spans="1:19" s="1" customFormat="1" ht="25.5" customHeight="1">
      <c r="A40" s="32" t="s">
        <v>91</v>
      </c>
      <c r="B40" s="32"/>
      <c r="C40" s="32"/>
      <c r="D40" s="32"/>
      <c r="E40" s="40">
        <f aca="true" t="shared" si="17" ref="E40:N40">SUM(E41:E49)</f>
        <v>161228</v>
      </c>
      <c r="F40" s="40">
        <f t="shared" si="17"/>
        <v>1236</v>
      </c>
      <c r="G40" s="40">
        <f t="shared" si="17"/>
        <v>107977</v>
      </c>
      <c r="H40" s="40">
        <f t="shared" si="17"/>
        <v>1236</v>
      </c>
      <c r="I40" s="49">
        <f t="shared" si="17"/>
        <v>1136</v>
      </c>
      <c r="J40" s="49">
        <f t="shared" si="17"/>
        <v>100</v>
      </c>
      <c r="K40" s="49">
        <f t="shared" si="17"/>
        <v>0</v>
      </c>
      <c r="L40" s="40">
        <f t="shared" si="17"/>
        <v>107977</v>
      </c>
      <c r="M40" s="40">
        <f t="shared" si="17"/>
        <v>0</v>
      </c>
      <c r="N40" s="40">
        <f t="shared" si="17"/>
        <v>100</v>
      </c>
      <c r="O40" s="40"/>
      <c r="P40" s="14"/>
      <c r="Q40" s="2"/>
      <c r="R40" s="2"/>
      <c r="S40" s="2"/>
    </row>
    <row r="41" spans="1:19" s="1" customFormat="1" ht="47.25" customHeight="1">
      <c r="A41" s="16">
        <v>26</v>
      </c>
      <c r="B41" s="18" t="s">
        <v>92</v>
      </c>
      <c r="C41" s="16" t="s">
        <v>93</v>
      </c>
      <c r="D41" s="31" t="s">
        <v>94</v>
      </c>
      <c r="E41" s="16">
        <v>4246</v>
      </c>
      <c r="F41" s="16">
        <v>50</v>
      </c>
      <c r="G41" s="41">
        <v>2963</v>
      </c>
      <c r="H41" s="35">
        <f aca="true" t="shared" si="18" ref="H41:H49">F41</f>
        <v>50</v>
      </c>
      <c r="I41" s="41">
        <f t="shared" si="16"/>
        <v>50</v>
      </c>
      <c r="J41" s="41">
        <v>0</v>
      </c>
      <c r="K41" s="41">
        <v>0</v>
      </c>
      <c r="L41" s="30">
        <f aca="true" t="shared" si="19" ref="L41:L49">G41</f>
        <v>2963</v>
      </c>
      <c r="M41" s="30"/>
      <c r="N41" s="30"/>
      <c r="O41" s="30"/>
      <c r="P41" s="30"/>
      <c r="Q41" s="2"/>
      <c r="R41" s="2"/>
      <c r="S41" s="2"/>
    </row>
    <row r="42" spans="1:19" s="1" customFormat="1" ht="135.75" customHeight="1">
      <c r="A42" s="16">
        <v>27</v>
      </c>
      <c r="B42" s="18" t="s">
        <v>95</v>
      </c>
      <c r="C42" s="16" t="s">
        <v>93</v>
      </c>
      <c r="D42" s="31" t="s">
        <v>96</v>
      </c>
      <c r="E42" s="16">
        <v>50213</v>
      </c>
      <c r="F42" s="16">
        <v>582</v>
      </c>
      <c r="G42" s="16">
        <v>33295</v>
      </c>
      <c r="H42" s="35">
        <f t="shared" si="18"/>
        <v>582</v>
      </c>
      <c r="I42" s="41">
        <f t="shared" si="16"/>
        <v>582</v>
      </c>
      <c r="J42" s="41">
        <v>0</v>
      </c>
      <c r="K42" s="41">
        <v>0</v>
      </c>
      <c r="L42" s="30">
        <f t="shared" si="19"/>
        <v>33295</v>
      </c>
      <c r="M42" s="30"/>
      <c r="N42" s="30"/>
      <c r="O42" s="30"/>
      <c r="P42" s="30"/>
      <c r="Q42" s="2"/>
      <c r="R42" s="2"/>
      <c r="S42" s="2"/>
    </row>
    <row r="43" spans="1:19" s="1" customFormat="1" ht="40.5" customHeight="1">
      <c r="A43" s="16">
        <v>28</v>
      </c>
      <c r="B43" s="18" t="s">
        <v>97</v>
      </c>
      <c r="C43" s="16" t="s">
        <v>93</v>
      </c>
      <c r="D43" s="18" t="s">
        <v>98</v>
      </c>
      <c r="E43" s="16">
        <v>3929</v>
      </c>
      <c r="F43" s="16">
        <v>18</v>
      </c>
      <c r="G43" s="41">
        <v>1960</v>
      </c>
      <c r="H43" s="35">
        <f t="shared" si="18"/>
        <v>18</v>
      </c>
      <c r="I43" s="41">
        <f t="shared" si="16"/>
        <v>18</v>
      </c>
      <c r="J43" s="41">
        <v>0</v>
      </c>
      <c r="K43" s="41">
        <v>0</v>
      </c>
      <c r="L43" s="30">
        <f t="shared" si="19"/>
        <v>1960</v>
      </c>
      <c r="M43" s="30"/>
      <c r="N43" s="30"/>
      <c r="O43" s="16"/>
      <c r="P43" s="16"/>
      <c r="Q43" s="2"/>
      <c r="R43" s="2"/>
      <c r="S43" s="2"/>
    </row>
    <row r="44" spans="1:19" s="1" customFormat="1" ht="42.75" customHeight="1">
      <c r="A44" s="16">
        <v>29</v>
      </c>
      <c r="B44" s="42" t="s">
        <v>99</v>
      </c>
      <c r="C44" s="18" t="s">
        <v>93</v>
      </c>
      <c r="D44" s="42" t="s">
        <v>100</v>
      </c>
      <c r="E44" s="30">
        <v>8570</v>
      </c>
      <c r="F44" s="16">
        <v>98</v>
      </c>
      <c r="G44" s="41">
        <v>5933</v>
      </c>
      <c r="H44" s="35">
        <f t="shared" si="18"/>
        <v>98</v>
      </c>
      <c r="I44" s="41">
        <f t="shared" si="16"/>
        <v>98</v>
      </c>
      <c r="J44" s="41">
        <v>0</v>
      </c>
      <c r="K44" s="41">
        <v>0</v>
      </c>
      <c r="L44" s="30">
        <f t="shared" si="19"/>
        <v>5933</v>
      </c>
      <c r="M44" s="14"/>
      <c r="N44" s="14"/>
      <c r="O44" s="14"/>
      <c r="P44" s="14"/>
      <c r="Q44" s="2"/>
      <c r="R44" s="2"/>
      <c r="S44" s="2"/>
    </row>
    <row r="45" spans="1:19" s="1" customFormat="1" ht="54" customHeight="1">
      <c r="A45" s="16">
        <v>30</v>
      </c>
      <c r="B45" s="16" t="s">
        <v>101</v>
      </c>
      <c r="C45" s="18" t="s">
        <v>102</v>
      </c>
      <c r="D45" s="31" t="s">
        <v>103</v>
      </c>
      <c r="E45" s="30">
        <v>48000</v>
      </c>
      <c r="F45" s="16">
        <v>120</v>
      </c>
      <c r="G45" s="41">
        <v>24200</v>
      </c>
      <c r="H45" s="35">
        <f t="shared" si="18"/>
        <v>120</v>
      </c>
      <c r="I45" s="41">
        <f t="shared" si="16"/>
        <v>120</v>
      </c>
      <c r="J45" s="25">
        <v>0</v>
      </c>
      <c r="K45" s="25">
        <v>0</v>
      </c>
      <c r="L45" s="30">
        <f t="shared" si="19"/>
        <v>24200</v>
      </c>
      <c r="M45" s="15"/>
      <c r="N45" s="15"/>
      <c r="O45" s="14"/>
      <c r="P45" s="14"/>
      <c r="Q45" s="2"/>
      <c r="R45" s="2"/>
      <c r="S45" s="2"/>
    </row>
    <row r="46" spans="1:19" s="1" customFormat="1" ht="44.25" customHeight="1">
      <c r="A46" s="16">
        <v>31</v>
      </c>
      <c r="B46" s="16" t="s">
        <v>104</v>
      </c>
      <c r="C46" s="31" t="s">
        <v>105</v>
      </c>
      <c r="D46" s="31" t="s">
        <v>106</v>
      </c>
      <c r="E46" s="30">
        <v>13000</v>
      </c>
      <c r="F46" s="16">
        <v>51</v>
      </c>
      <c r="G46" s="41">
        <v>16000</v>
      </c>
      <c r="H46" s="35">
        <f t="shared" si="18"/>
        <v>51</v>
      </c>
      <c r="I46" s="41">
        <f t="shared" si="16"/>
        <v>51</v>
      </c>
      <c r="J46" s="25">
        <v>0</v>
      </c>
      <c r="K46" s="25">
        <v>0</v>
      </c>
      <c r="L46" s="30">
        <f t="shared" si="19"/>
        <v>16000</v>
      </c>
      <c r="M46" s="14"/>
      <c r="N46" s="14"/>
      <c r="O46" s="14"/>
      <c r="P46" s="14"/>
      <c r="Q46" s="2"/>
      <c r="R46" s="2"/>
      <c r="S46" s="2"/>
    </row>
    <row r="47" spans="1:19" s="1" customFormat="1" ht="51.75" customHeight="1">
      <c r="A47" s="16">
        <v>32</v>
      </c>
      <c r="B47" s="18" t="s">
        <v>107</v>
      </c>
      <c r="C47" s="16" t="s">
        <v>108</v>
      </c>
      <c r="D47" s="31" t="s">
        <v>109</v>
      </c>
      <c r="E47" s="30">
        <v>17331</v>
      </c>
      <c r="F47" s="16">
        <v>100</v>
      </c>
      <c r="G47" s="41">
        <v>7702</v>
      </c>
      <c r="H47" s="35">
        <f t="shared" si="18"/>
        <v>100</v>
      </c>
      <c r="I47" s="41">
        <v>0</v>
      </c>
      <c r="J47" s="25">
        <f>H47</f>
        <v>100</v>
      </c>
      <c r="K47" s="25">
        <v>0</v>
      </c>
      <c r="L47" s="30">
        <f t="shared" si="19"/>
        <v>7702</v>
      </c>
      <c r="M47" s="16" t="s">
        <v>110</v>
      </c>
      <c r="N47" s="16">
        <v>100</v>
      </c>
      <c r="O47" s="16">
        <v>2018.3</v>
      </c>
      <c r="P47" s="16">
        <v>2020.12</v>
      </c>
      <c r="Q47" s="2"/>
      <c r="R47" s="2"/>
      <c r="S47" s="2"/>
    </row>
    <row r="48" spans="1:19" s="1" customFormat="1" ht="33.75" customHeight="1">
      <c r="A48" s="16">
        <v>33</v>
      </c>
      <c r="B48" s="17" t="s">
        <v>111</v>
      </c>
      <c r="C48" s="16" t="s">
        <v>93</v>
      </c>
      <c r="D48" s="17" t="s">
        <v>112</v>
      </c>
      <c r="E48" s="42">
        <v>2075</v>
      </c>
      <c r="F48" s="18">
        <v>20</v>
      </c>
      <c r="G48" s="18">
        <v>1560</v>
      </c>
      <c r="H48" s="35">
        <f t="shared" si="18"/>
        <v>20</v>
      </c>
      <c r="I48" s="41">
        <f>H48</f>
        <v>20</v>
      </c>
      <c r="J48" s="25">
        <v>0</v>
      </c>
      <c r="K48" s="25">
        <v>0</v>
      </c>
      <c r="L48" s="30">
        <f t="shared" si="19"/>
        <v>1560</v>
      </c>
      <c r="M48" s="50"/>
      <c r="N48" s="50"/>
      <c r="O48" s="50"/>
      <c r="P48" s="50"/>
      <c r="Q48" s="2"/>
      <c r="R48" s="2"/>
      <c r="S48" s="2"/>
    </row>
    <row r="49" spans="1:19" s="1" customFormat="1" ht="41.25" customHeight="1">
      <c r="A49" s="16">
        <v>34</v>
      </c>
      <c r="B49" s="17" t="s">
        <v>113</v>
      </c>
      <c r="C49" s="16" t="s">
        <v>93</v>
      </c>
      <c r="D49" s="17" t="s">
        <v>114</v>
      </c>
      <c r="E49" s="42">
        <v>13864</v>
      </c>
      <c r="F49" s="18">
        <v>197</v>
      </c>
      <c r="G49" s="18">
        <v>14364</v>
      </c>
      <c r="H49" s="35">
        <f t="shared" si="18"/>
        <v>197</v>
      </c>
      <c r="I49" s="41">
        <f>H49</f>
        <v>197</v>
      </c>
      <c r="J49" s="25">
        <v>0</v>
      </c>
      <c r="K49" s="25">
        <v>0</v>
      </c>
      <c r="L49" s="30">
        <f t="shared" si="19"/>
        <v>14364</v>
      </c>
      <c r="M49" s="50"/>
      <c r="N49" s="50"/>
      <c r="O49" s="50"/>
      <c r="P49" s="50"/>
      <c r="Q49" s="2"/>
      <c r="R49" s="2"/>
      <c r="S49" s="2"/>
    </row>
    <row r="50" spans="1:19" s="1" customFormat="1" ht="24" customHeight="1">
      <c r="A50" s="32" t="s">
        <v>115</v>
      </c>
      <c r="B50" s="32"/>
      <c r="C50" s="32"/>
      <c r="D50" s="32"/>
      <c r="E50" s="43">
        <f aca="true" t="shared" si="20" ref="E50:N50">SUM(E51:E52)</f>
        <v>89000</v>
      </c>
      <c r="F50" s="43">
        <f t="shared" si="20"/>
        <v>580</v>
      </c>
      <c r="G50" s="43">
        <f t="shared" si="20"/>
        <v>64000</v>
      </c>
      <c r="H50" s="43">
        <f t="shared" si="20"/>
        <v>580</v>
      </c>
      <c r="I50" s="43">
        <f t="shared" si="20"/>
        <v>300</v>
      </c>
      <c r="J50" s="43">
        <f t="shared" si="20"/>
        <v>280</v>
      </c>
      <c r="K50" s="43">
        <f t="shared" si="20"/>
        <v>0</v>
      </c>
      <c r="L50" s="43">
        <f t="shared" si="20"/>
        <v>64000</v>
      </c>
      <c r="M50" s="43">
        <f t="shared" si="20"/>
        <v>0</v>
      </c>
      <c r="N50" s="43">
        <f t="shared" si="20"/>
        <v>280</v>
      </c>
      <c r="O50" s="51"/>
      <c r="P50" s="51"/>
      <c r="Q50" s="2"/>
      <c r="R50" s="2"/>
      <c r="S50" s="2"/>
    </row>
    <row r="51" spans="1:19" s="1" customFormat="1" ht="30" customHeight="1">
      <c r="A51" s="16">
        <v>35</v>
      </c>
      <c r="B51" s="18" t="s">
        <v>116</v>
      </c>
      <c r="C51" s="18" t="s">
        <v>117</v>
      </c>
      <c r="D51" s="18" t="s">
        <v>118</v>
      </c>
      <c r="E51" s="23">
        <v>61000</v>
      </c>
      <c r="F51" s="22">
        <v>300</v>
      </c>
      <c r="G51" s="23">
        <v>36000</v>
      </c>
      <c r="H51" s="17">
        <f aca="true" t="shared" si="21" ref="H51:H58">F51</f>
        <v>300</v>
      </c>
      <c r="I51" s="24">
        <f>F51</f>
        <v>300</v>
      </c>
      <c r="J51" s="25">
        <v>0</v>
      </c>
      <c r="K51" s="25">
        <v>0</v>
      </c>
      <c r="L51" s="23">
        <f aca="true" t="shared" si="22" ref="L51:L58">G51</f>
        <v>36000</v>
      </c>
      <c r="M51" s="50"/>
      <c r="N51" s="50"/>
      <c r="O51" s="50"/>
      <c r="P51" s="50"/>
      <c r="Q51" s="2"/>
      <c r="R51" s="2"/>
      <c r="S51" s="2"/>
    </row>
    <row r="52" spans="1:19" s="1" customFormat="1" ht="37.5" customHeight="1">
      <c r="A52" s="16">
        <v>36</v>
      </c>
      <c r="B52" s="16" t="s">
        <v>119</v>
      </c>
      <c r="C52" s="18" t="s">
        <v>117</v>
      </c>
      <c r="D52" s="16" t="s">
        <v>120</v>
      </c>
      <c r="E52" s="23">
        <v>28000</v>
      </c>
      <c r="F52" s="23">
        <v>280</v>
      </c>
      <c r="G52" s="23">
        <v>28000</v>
      </c>
      <c r="H52" s="17">
        <f t="shared" si="21"/>
        <v>280</v>
      </c>
      <c r="I52" s="24">
        <v>0</v>
      </c>
      <c r="J52" s="25">
        <v>280</v>
      </c>
      <c r="K52" s="25">
        <v>0</v>
      </c>
      <c r="L52" s="23">
        <f t="shared" si="22"/>
        <v>28000</v>
      </c>
      <c r="M52" s="50" t="s">
        <v>119</v>
      </c>
      <c r="N52" s="50">
        <v>280</v>
      </c>
      <c r="O52" s="50">
        <v>2018.11</v>
      </c>
      <c r="P52" s="50">
        <v>2020.12</v>
      </c>
      <c r="Q52" s="2"/>
      <c r="R52" s="2"/>
      <c r="S52" s="2"/>
    </row>
    <row r="53" spans="1:19" s="1" customFormat="1" ht="21.75" customHeight="1">
      <c r="A53" s="32" t="s">
        <v>121</v>
      </c>
      <c r="B53" s="32"/>
      <c r="C53" s="32"/>
      <c r="D53" s="32"/>
      <c r="E53" s="44">
        <f aca="true" t="shared" si="23" ref="E53:L53">SUM(E54:E58)</f>
        <v>128780</v>
      </c>
      <c r="F53" s="44">
        <f t="shared" si="23"/>
        <v>756</v>
      </c>
      <c r="G53" s="44">
        <f t="shared" si="23"/>
        <v>205872</v>
      </c>
      <c r="H53" s="44">
        <f t="shared" si="23"/>
        <v>756</v>
      </c>
      <c r="I53" s="44">
        <f t="shared" si="23"/>
        <v>756</v>
      </c>
      <c r="J53" s="44">
        <f t="shared" si="23"/>
        <v>0</v>
      </c>
      <c r="K53" s="23">
        <f t="shared" si="23"/>
        <v>0</v>
      </c>
      <c r="L53" s="23">
        <f t="shared" si="23"/>
        <v>205872</v>
      </c>
      <c r="M53" s="50"/>
      <c r="N53" s="50"/>
      <c r="O53" s="50"/>
      <c r="P53" s="50"/>
      <c r="Q53" s="2"/>
      <c r="R53" s="2"/>
      <c r="S53" s="2"/>
    </row>
    <row r="54" spans="1:19" s="1" customFormat="1" ht="27.75" customHeight="1">
      <c r="A54" s="16">
        <v>37</v>
      </c>
      <c r="B54" s="19" t="s">
        <v>122</v>
      </c>
      <c r="C54" s="19" t="s">
        <v>123</v>
      </c>
      <c r="D54" s="19" t="s">
        <v>124</v>
      </c>
      <c r="E54" s="18">
        <v>30000</v>
      </c>
      <c r="F54" s="18">
        <v>210</v>
      </c>
      <c r="G54" s="18">
        <v>42729</v>
      </c>
      <c r="H54" s="17">
        <f t="shared" si="21"/>
        <v>210</v>
      </c>
      <c r="I54" s="24">
        <f aca="true" t="shared" si="24" ref="I54:I58">H54</f>
        <v>210</v>
      </c>
      <c r="J54" s="25">
        <v>0</v>
      </c>
      <c r="K54" s="25">
        <v>0</v>
      </c>
      <c r="L54" s="23">
        <f t="shared" si="22"/>
        <v>42729</v>
      </c>
      <c r="M54" s="50"/>
      <c r="N54" s="50"/>
      <c r="O54" s="50"/>
      <c r="P54" s="50"/>
      <c r="Q54" s="2"/>
      <c r="R54" s="2"/>
      <c r="S54" s="2"/>
    </row>
    <row r="55" spans="1:19" s="1" customFormat="1" ht="45.75" customHeight="1">
      <c r="A55" s="16">
        <v>38</v>
      </c>
      <c r="B55" s="19" t="s">
        <v>125</v>
      </c>
      <c r="C55" s="19" t="s">
        <v>126</v>
      </c>
      <c r="D55" s="19" t="s">
        <v>127</v>
      </c>
      <c r="E55" s="18">
        <v>1400</v>
      </c>
      <c r="F55" s="18">
        <v>5</v>
      </c>
      <c r="G55" s="18">
        <v>1563</v>
      </c>
      <c r="H55" s="17">
        <f t="shared" si="21"/>
        <v>5</v>
      </c>
      <c r="I55" s="24">
        <f t="shared" si="24"/>
        <v>5</v>
      </c>
      <c r="J55" s="25">
        <v>0</v>
      </c>
      <c r="K55" s="25">
        <v>0</v>
      </c>
      <c r="L55" s="23">
        <f t="shared" si="22"/>
        <v>1563</v>
      </c>
      <c r="M55" s="50"/>
      <c r="N55" s="50"/>
      <c r="O55" s="50"/>
      <c r="P55" s="50"/>
      <c r="Q55" s="2"/>
      <c r="R55" s="2"/>
      <c r="S55" s="2"/>
    </row>
    <row r="56" spans="1:19" s="1" customFormat="1" ht="41.25" customHeight="1">
      <c r="A56" s="16">
        <v>39</v>
      </c>
      <c r="B56" s="19" t="s">
        <v>128</v>
      </c>
      <c r="C56" s="19" t="s">
        <v>129</v>
      </c>
      <c r="D56" s="19" t="s">
        <v>130</v>
      </c>
      <c r="E56" s="18">
        <v>73260</v>
      </c>
      <c r="F56" s="18">
        <v>407</v>
      </c>
      <c r="G56" s="18">
        <v>134310</v>
      </c>
      <c r="H56" s="17">
        <f t="shared" si="21"/>
        <v>407</v>
      </c>
      <c r="I56" s="24">
        <f t="shared" si="24"/>
        <v>407</v>
      </c>
      <c r="J56" s="25">
        <v>0</v>
      </c>
      <c r="K56" s="25">
        <v>0</v>
      </c>
      <c r="L56" s="23">
        <f t="shared" si="22"/>
        <v>134310</v>
      </c>
      <c r="M56" s="50"/>
      <c r="N56" s="50"/>
      <c r="O56" s="50"/>
      <c r="P56" s="50"/>
      <c r="Q56" s="2"/>
      <c r="R56" s="2"/>
      <c r="S56" s="2"/>
    </row>
    <row r="57" spans="1:19" s="1" customFormat="1" ht="43.5" customHeight="1">
      <c r="A57" s="16">
        <v>40</v>
      </c>
      <c r="B57" s="19" t="s">
        <v>131</v>
      </c>
      <c r="C57" s="19" t="s">
        <v>126</v>
      </c>
      <c r="D57" s="19" t="s">
        <v>132</v>
      </c>
      <c r="E57" s="18">
        <v>20340</v>
      </c>
      <c r="F57" s="18">
        <v>113</v>
      </c>
      <c r="G57" s="18">
        <v>20340</v>
      </c>
      <c r="H57" s="17">
        <f t="shared" si="21"/>
        <v>113</v>
      </c>
      <c r="I57" s="24">
        <f t="shared" si="24"/>
        <v>113</v>
      </c>
      <c r="J57" s="25">
        <v>0</v>
      </c>
      <c r="K57" s="25">
        <v>0</v>
      </c>
      <c r="L57" s="23">
        <f t="shared" si="22"/>
        <v>20340</v>
      </c>
      <c r="M57" s="50"/>
      <c r="N57" s="50"/>
      <c r="O57" s="50"/>
      <c r="P57" s="50"/>
      <c r="Q57" s="2"/>
      <c r="R57" s="2"/>
      <c r="S57" s="2"/>
    </row>
    <row r="58" spans="1:19" s="1" customFormat="1" ht="32.25" customHeight="1">
      <c r="A58" s="16">
        <v>41</v>
      </c>
      <c r="B58" s="19" t="s">
        <v>133</v>
      </c>
      <c r="C58" s="19" t="s">
        <v>129</v>
      </c>
      <c r="D58" s="19" t="s">
        <v>134</v>
      </c>
      <c r="E58" s="19">
        <v>3780</v>
      </c>
      <c r="F58" s="19">
        <v>21</v>
      </c>
      <c r="G58" s="19">
        <v>6930</v>
      </c>
      <c r="H58" s="17">
        <f t="shared" si="21"/>
        <v>21</v>
      </c>
      <c r="I58" s="24">
        <f t="shared" si="24"/>
        <v>21</v>
      </c>
      <c r="J58" s="25">
        <v>0</v>
      </c>
      <c r="K58" s="25">
        <v>0</v>
      </c>
      <c r="L58" s="23">
        <f t="shared" si="22"/>
        <v>6930</v>
      </c>
      <c r="M58" s="50"/>
      <c r="N58" s="50"/>
      <c r="O58" s="50"/>
      <c r="P58" s="50"/>
      <c r="Q58" s="2"/>
      <c r="R58" s="2"/>
      <c r="S58" s="2"/>
    </row>
    <row r="59" spans="1:19" s="1" customFormat="1" ht="24" customHeight="1">
      <c r="A59" s="32" t="s">
        <v>135</v>
      </c>
      <c r="B59" s="32"/>
      <c r="C59" s="32"/>
      <c r="D59" s="32"/>
      <c r="E59" s="32">
        <f aca="true" t="shared" si="25" ref="E59:L59">SUM(E60+E66+E82)</f>
        <v>984066</v>
      </c>
      <c r="F59" s="32">
        <f t="shared" si="25"/>
        <v>6979</v>
      </c>
      <c r="G59" s="32">
        <f t="shared" si="25"/>
        <v>1369617</v>
      </c>
      <c r="H59" s="32">
        <f t="shared" si="25"/>
        <v>6979</v>
      </c>
      <c r="I59" s="52">
        <f t="shared" si="25"/>
        <v>4181</v>
      </c>
      <c r="J59" s="52">
        <f t="shared" si="25"/>
        <v>332</v>
      </c>
      <c r="K59" s="52">
        <f t="shared" si="25"/>
        <v>2466</v>
      </c>
      <c r="L59" s="32">
        <f t="shared" si="25"/>
        <v>919867</v>
      </c>
      <c r="M59" s="32" t="s">
        <v>21</v>
      </c>
      <c r="N59" s="32">
        <f>SUM(N60+N66+N82)</f>
        <v>332</v>
      </c>
      <c r="O59" s="14"/>
      <c r="P59" s="14"/>
      <c r="Q59" s="2"/>
      <c r="R59" s="2"/>
      <c r="S59" s="2"/>
    </row>
    <row r="60" spans="1:19" s="1" customFormat="1" ht="24" customHeight="1">
      <c r="A60" s="32" t="s">
        <v>136</v>
      </c>
      <c r="B60" s="32"/>
      <c r="C60" s="32"/>
      <c r="D60" s="32"/>
      <c r="E60" s="32">
        <f aca="true" t="shared" si="26" ref="E60:L60">SUM(E61:E65)</f>
        <v>150634</v>
      </c>
      <c r="F60" s="32">
        <f t="shared" si="26"/>
        <v>2487</v>
      </c>
      <c r="G60" s="32">
        <f t="shared" si="26"/>
        <v>424790</v>
      </c>
      <c r="H60" s="32">
        <f t="shared" si="26"/>
        <v>2487</v>
      </c>
      <c r="I60" s="52">
        <f t="shared" si="26"/>
        <v>624</v>
      </c>
      <c r="J60" s="52">
        <f t="shared" si="26"/>
        <v>0</v>
      </c>
      <c r="K60" s="52">
        <f t="shared" si="26"/>
        <v>1863</v>
      </c>
      <c r="L60" s="52">
        <f t="shared" si="26"/>
        <v>424790</v>
      </c>
      <c r="M60" s="16"/>
      <c r="N60" s="16"/>
      <c r="O60" s="16"/>
      <c r="P60" s="16"/>
      <c r="Q60" s="2"/>
      <c r="R60" s="2"/>
      <c r="S60" s="2"/>
    </row>
    <row r="61" spans="1:19" s="1" customFormat="1" ht="54" customHeight="1">
      <c r="A61" s="19">
        <v>42</v>
      </c>
      <c r="B61" s="19" t="s">
        <v>137</v>
      </c>
      <c r="C61" s="19" t="s">
        <v>138</v>
      </c>
      <c r="D61" s="19" t="s">
        <v>139</v>
      </c>
      <c r="E61" s="19">
        <v>20000</v>
      </c>
      <c r="F61" s="19">
        <v>1458</v>
      </c>
      <c r="G61" s="19">
        <v>190000</v>
      </c>
      <c r="H61" s="19">
        <v>1458</v>
      </c>
      <c r="I61" s="53">
        <v>0</v>
      </c>
      <c r="J61" s="54">
        <v>0</v>
      </c>
      <c r="K61" s="54">
        <f aca="true" t="shared" si="27" ref="K61:K64">H61</f>
        <v>1458</v>
      </c>
      <c r="L61" s="19">
        <f aca="true" t="shared" si="28" ref="L61:L65">G61</f>
        <v>190000</v>
      </c>
      <c r="M61" s="30"/>
      <c r="N61" s="30"/>
      <c r="O61" s="30"/>
      <c r="P61" s="30"/>
      <c r="Q61" s="2"/>
      <c r="R61" s="2"/>
      <c r="S61" s="2"/>
    </row>
    <row r="62" spans="1:19" s="1" customFormat="1" ht="30.75" customHeight="1">
      <c r="A62" s="19">
        <v>43</v>
      </c>
      <c r="B62" s="19" t="s">
        <v>140</v>
      </c>
      <c r="C62" s="19" t="s">
        <v>141</v>
      </c>
      <c r="D62" s="19" t="s">
        <v>142</v>
      </c>
      <c r="E62" s="19">
        <v>198</v>
      </c>
      <c r="F62" s="19">
        <v>90</v>
      </c>
      <c r="G62" s="19">
        <v>12600</v>
      </c>
      <c r="H62" s="19">
        <v>90</v>
      </c>
      <c r="I62" s="53">
        <v>0</v>
      </c>
      <c r="J62" s="54">
        <v>0</v>
      </c>
      <c r="K62" s="54">
        <f t="shared" si="27"/>
        <v>90</v>
      </c>
      <c r="L62" s="19">
        <f t="shared" si="28"/>
        <v>12600</v>
      </c>
      <c r="M62" s="30"/>
      <c r="N62" s="30"/>
      <c r="O62" s="16"/>
      <c r="P62" s="16"/>
      <c r="Q62" s="2"/>
      <c r="R62" s="2"/>
      <c r="S62" s="2"/>
    </row>
    <row r="63" spans="1:19" s="1" customFormat="1" ht="33.75" customHeight="1">
      <c r="A63" s="19">
        <v>44</v>
      </c>
      <c r="B63" s="19" t="s">
        <v>143</v>
      </c>
      <c r="C63" s="19" t="s">
        <v>144</v>
      </c>
      <c r="D63" s="19" t="s">
        <v>145</v>
      </c>
      <c r="E63" s="19">
        <v>634</v>
      </c>
      <c r="F63" s="19">
        <v>95</v>
      </c>
      <c r="G63" s="19">
        <v>16470</v>
      </c>
      <c r="H63" s="19">
        <v>95</v>
      </c>
      <c r="I63" s="53">
        <v>0</v>
      </c>
      <c r="J63" s="54">
        <v>0</v>
      </c>
      <c r="K63" s="54">
        <f t="shared" si="27"/>
        <v>95</v>
      </c>
      <c r="L63" s="19">
        <f t="shared" si="28"/>
        <v>16470</v>
      </c>
      <c r="M63" s="16"/>
      <c r="N63" s="16"/>
      <c r="O63" s="16"/>
      <c r="P63" s="16"/>
      <c r="Q63" s="2"/>
      <c r="R63" s="2"/>
      <c r="S63" s="2"/>
    </row>
    <row r="64" spans="1:19" s="1" customFormat="1" ht="49.5" customHeight="1">
      <c r="A64" s="19">
        <v>45</v>
      </c>
      <c r="B64" s="19" t="s">
        <v>146</v>
      </c>
      <c r="C64" s="19" t="s">
        <v>147</v>
      </c>
      <c r="D64" s="19" t="s">
        <v>148</v>
      </c>
      <c r="E64" s="19">
        <v>1200</v>
      </c>
      <c r="F64" s="19">
        <v>220</v>
      </c>
      <c r="G64" s="19">
        <v>31000</v>
      </c>
      <c r="H64" s="19">
        <v>220</v>
      </c>
      <c r="I64" s="53">
        <v>0</v>
      </c>
      <c r="J64" s="54">
        <v>0</v>
      </c>
      <c r="K64" s="54">
        <f t="shared" si="27"/>
        <v>220</v>
      </c>
      <c r="L64" s="19">
        <f t="shared" si="28"/>
        <v>31000</v>
      </c>
      <c r="M64" s="14"/>
      <c r="N64" s="14"/>
      <c r="O64" s="14"/>
      <c r="P64" s="14"/>
      <c r="Q64" s="2"/>
      <c r="R64" s="2"/>
      <c r="S64" s="2"/>
    </row>
    <row r="65" spans="1:19" s="1" customFormat="1" ht="36.75" customHeight="1">
      <c r="A65" s="19">
        <v>46</v>
      </c>
      <c r="B65" s="19" t="s">
        <v>149</v>
      </c>
      <c r="C65" s="19" t="s">
        <v>150</v>
      </c>
      <c r="D65" s="19" t="s">
        <v>151</v>
      </c>
      <c r="E65" s="19">
        <v>128602</v>
      </c>
      <c r="F65" s="19">
        <v>624</v>
      </c>
      <c r="G65" s="19">
        <v>174720</v>
      </c>
      <c r="H65" s="19">
        <v>624</v>
      </c>
      <c r="I65" s="53">
        <v>624</v>
      </c>
      <c r="J65" s="54">
        <v>0</v>
      </c>
      <c r="K65" s="54">
        <v>0</v>
      </c>
      <c r="L65" s="19">
        <f t="shared" si="28"/>
        <v>174720</v>
      </c>
      <c r="M65" s="29"/>
      <c r="N65" s="29"/>
      <c r="O65" s="29"/>
      <c r="P65" s="29"/>
      <c r="Q65" s="2"/>
      <c r="R65" s="2"/>
      <c r="S65" s="2"/>
    </row>
    <row r="66" spans="1:19" s="1" customFormat="1" ht="23.25" customHeight="1">
      <c r="A66" s="32" t="s">
        <v>152</v>
      </c>
      <c r="B66" s="32"/>
      <c r="C66" s="32"/>
      <c r="D66" s="32"/>
      <c r="E66" s="32">
        <f aca="true" t="shared" si="29" ref="E66:L66">SUM(E67:E81)</f>
        <v>342432</v>
      </c>
      <c r="F66" s="32">
        <f t="shared" si="29"/>
        <v>2242</v>
      </c>
      <c r="G66" s="32">
        <f t="shared" si="29"/>
        <v>492827</v>
      </c>
      <c r="H66" s="32">
        <f t="shared" si="29"/>
        <v>2242</v>
      </c>
      <c r="I66" s="52">
        <f t="shared" si="29"/>
        <v>1307</v>
      </c>
      <c r="J66" s="52">
        <f t="shared" si="29"/>
        <v>332</v>
      </c>
      <c r="K66" s="52">
        <f t="shared" si="29"/>
        <v>603</v>
      </c>
      <c r="L66" s="32">
        <f t="shared" si="29"/>
        <v>492827</v>
      </c>
      <c r="M66" s="32" t="s">
        <v>21</v>
      </c>
      <c r="N66" s="32">
        <f>SUM(N67:N81)</f>
        <v>332</v>
      </c>
      <c r="O66" s="29"/>
      <c r="P66" s="29"/>
      <c r="Q66" s="2"/>
      <c r="R66" s="2"/>
      <c r="S66" s="2"/>
    </row>
    <row r="67" spans="1:19" s="1" customFormat="1" ht="39" customHeight="1">
      <c r="A67" s="19">
        <v>47</v>
      </c>
      <c r="B67" s="19" t="s">
        <v>153</v>
      </c>
      <c r="C67" s="19" t="s">
        <v>154</v>
      </c>
      <c r="D67" s="19" t="s">
        <v>155</v>
      </c>
      <c r="E67" s="21">
        <v>18500</v>
      </c>
      <c r="F67" s="55">
        <v>216</v>
      </c>
      <c r="G67" s="21">
        <v>30692</v>
      </c>
      <c r="H67" s="55">
        <v>216</v>
      </c>
      <c r="I67" s="69">
        <v>0</v>
      </c>
      <c r="J67" s="54">
        <v>216</v>
      </c>
      <c r="K67" s="54">
        <v>0</v>
      </c>
      <c r="L67" s="21">
        <f aca="true" t="shared" si="30" ref="L67:L70">G67</f>
        <v>30692</v>
      </c>
      <c r="M67" s="29" t="s">
        <v>153</v>
      </c>
      <c r="N67" s="29">
        <v>216</v>
      </c>
      <c r="O67" s="29">
        <v>2018.9</v>
      </c>
      <c r="P67" s="29">
        <v>2020.12</v>
      </c>
      <c r="Q67" s="2"/>
      <c r="R67" s="2"/>
      <c r="S67" s="2"/>
    </row>
    <row r="68" spans="1:19" s="1" customFormat="1" ht="39.75" customHeight="1">
      <c r="A68" s="19">
        <v>48</v>
      </c>
      <c r="B68" s="18" t="s">
        <v>156</v>
      </c>
      <c r="C68" s="19" t="s">
        <v>154</v>
      </c>
      <c r="D68" s="19" t="s">
        <v>157</v>
      </c>
      <c r="E68" s="21">
        <v>32500</v>
      </c>
      <c r="F68" s="21">
        <v>110</v>
      </c>
      <c r="G68" s="21">
        <v>33000</v>
      </c>
      <c r="H68" s="38">
        <f aca="true" t="shared" si="31" ref="H68:H74">I68</f>
        <v>110</v>
      </c>
      <c r="I68" s="25">
        <v>110</v>
      </c>
      <c r="J68" s="54">
        <v>0</v>
      </c>
      <c r="K68" s="54">
        <v>0</v>
      </c>
      <c r="L68" s="21">
        <f t="shared" si="30"/>
        <v>33000</v>
      </c>
      <c r="M68" s="29"/>
      <c r="N68" s="29"/>
      <c r="O68" s="29"/>
      <c r="P68" s="29"/>
      <c r="Q68" s="2"/>
      <c r="R68" s="2"/>
      <c r="S68" s="2"/>
    </row>
    <row r="69" spans="1:19" s="1" customFormat="1" ht="42" customHeight="1">
      <c r="A69" s="19">
        <v>49</v>
      </c>
      <c r="B69" s="19" t="s">
        <v>158</v>
      </c>
      <c r="C69" s="19" t="s">
        <v>154</v>
      </c>
      <c r="D69" s="19" t="s">
        <v>159</v>
      </c>
      <c r="E69" s="21">
        <v>34350</v>
      </c>
      <c r="F69" s="21">
        <v>115</v>
      </c>
      <c r="G69" s="21">
        <v>34500</v>
      </c>
      <c r="H69" s="38">
        <f t="shared" si="31"/>
        <v>115</v>
      </c>
      <c r="I69" s="25">
        <v>115</v>
      </c>
      <c r="J69" s="54">
        <v>0</v>
      </c>
      <c r="K69" s="54">
        <v>0</v>
      </c>
      <c r="L69" s="21">
        <f t="shared" si="30"/>
        <v>34500</v>
      </c>
      <c r="M69" s="29"/>
      <c r="N69" s="29"/>
      <c r="O69" s="29"/>
      <c r="P69" s="29"/>
      <c r="Q69" s="2"/>
      <c r="R69" s="2"/>
      <c r="S69" s="2"/>
    </row>
    <row r="70" spans="1:19" s="1" customFormat="1" ht="27.75" customHeight="1">
      <c r="A70" s="19">
        <v>50</v>
      </c>
      <c r="B70" s="18" t="s">
        <v>160</v>
      </c>
      <c r="C70" s="19" t="s">
        <v>154</v>
      </c>
      <c r="D70" s="19" t="s">
        <v>161</v>
      </c>
      <c r="E70" s="38">
        <v>8600</v>
      </c>
      <c r="F70" s="38">
        <v>84</v>
      </c>
      <c r="G70" s="38">
        <v>9700</v>
      </c>
      <c r="H70" s="38">
        <v>84</v>
      </c>
      <c r="I70" s="54">
        <v>84</v>
      </c>
      <c r="J70" s="54">
        <v>0</v>
      </c>
      <c r="K70" s="54">
        <v>0</v>
      </c>
      <c r="L70" s="21">
        <f t="shared" si="30"/>
        <v>9700</v>
      </c>
      <c r="M70" s="29"/>
      <c r="N70" s="29"/>
      <c r="O70" s="29"/>
      <c r="P70" s="29"/>
      <c r="Q70" s="2"/>
      <c r="R70" s="2"/>
      <c r="S70" s="2"/>
    </row>
    <row r="71" spans="1:19" s="1" customFormat="1" ht="33.75" customHeight="1">
      <c r="A71" s="19">
        <v>51</v>
      </c>
      <c r="B71" s="18" t="s">
        <v>162</v>
      </c>
      <c r="C71" s="17" t="s">
        <v>163</v>
      </c>
      <c r="D71" s="56" t="s">
        <v>164</v>
      </c>
      <c r="E71" s="38">
        <v>8900</v>
      </c>
      <c r="F71" s="38">
        <v>87</v>
      </c>
      <c r="G71" s="38">
        <v>10100</v>
      </c>
      <c r="H71" s="38">
        <v>87</v>
      </c>
      <c r="I71" s="54">
        <v>87</v>
      </c>
      <c r="J71" s="54">
        <v>0</v>
      </c>
      <c r="K71" s="54">
        <v>0</v>
      </c>
      <c r="L71" s="38">
        <v>10100</v>
      </c>
      <c r="M71" s="29"/>
      <c r="N71" s="29"/>
      <c r="O71" s="29"/>
      <c r="P71" s="29"/>
      <c r="Q71" s="2"/>
      <c r="R71" s="2"/>
      <c r="S71" s="2"/>
    </row>
    <row r="72" spans="1:19" s="1" customFormat="1" ht="47.25" customHeight="1">
      <c r="A72" s="19">
        <v>52</v>
      </c>
      <c r="B72" s="18" t="s">
        <v>165</v>
      </c>
      <c r="C72" s="19" t="s">
        <v>166</v>
      </c>
      <c r="D72" s="19" t="s">
        <v>167</v>
      </c>
      <c r="E72" s="42">
        <v>8862</v>
      </c>
      <c r="F72" s="18">
        <v>108</v>
      </c>
      <c r="G72" s="18">
        <v>38880</v>
      </c>
      <c r="H72" s="38">
        <f t="shared" si="31"/>
        <v>108</v>
      </c>
      <c r="I72" s="70">
        <v>108</v>
      </c>
      <c r="J72" s="70">
        <v>0</v>
      </c>
      <c r="K72" s="54">
        <v>0</v>
      </c>
      <c r="L72" s="21">
        <f aca="true" t="shared" si="32" ref="L72:L81">G72</f>
        <v>38880</v>
      </c>
      <c r="M72" s="29"/>
      <c r="N72" s="29"/>
      <c r="O72" s="29"/>
      <c r="P72" s="29"/>
      <c r="Q72" s="2"/>
      <c r="R72" s="2"/>
      <c r="S72" s="2"/>
    </row>
    <row r="73" spans="1:19" s="1" customFormat="1" ht="42.75" customHeight="1">
      <c r="A73" s="19">
        <v>53</v>
      </c>
      <c r="B73" s="18" t="s">
        <v>168</v>
      </c>
      <c r="C73" s="19" t="s">
        <v>154</v>
      </c>
      <c r="D73" s="19" t="s">
        <v>169</v>
      </c>
      <c r="E73" s="21">
        <v>58600</v>
      </c>
      <c r="F73" s="21">
        <v>261</v>
      </c>
      <c r="G73" s="21">
        <v>45200</v>
      </c>
      <c r="H73" s="38">
        <f t="shared" si="31"/>
        <v>261</v>
      </c>
      <c r="I73" s="25">
        <v>261</v>
      </c>
      <c r="J73" s="54">
        <v>0</v>
      </c>
      <c r="K73" s="54">
        <v>0</v>
      </c>
      <c r="L73" s="21">
        <f t="shared" si="32"/>
        <v>45200</v>
      </c>
      <c r="M73" s="29"/>
      <c r="N73" s="29"/>
      <c r="O73" s="29"/>
      <c r="P73" s="29"/>
      <c r="Q73" s="2"/>
      <c r="R73" s="2"/>
      <c r="S73" s="2"/>
    </row>
    <row r="74" spans="1:19" s="1" customFormat="1" ht="29.25" customHeight="1">
      <c r="A74" s="19">
        <v>54</v>
      </c>
      <c r="B74" s="19" t="s">
        <v>170</v>
      </c>
      <c r="C74" s="19" t="s">
        <v>171</v>
      </c>
      <c r="D74" s="19" t="s">
        <v>172</v>
      </c>
      <c r="E74" s="21">
        <v>21800</v>
      </c>
      <c r="F74" s="21">
        <v>171</v>
      </c>
      <c r="G74" s="21">
        <v>43600</v>
      </c>
      <c r="H74" s="38">
        <f t="shared" si="31"/>
        <v>171</v>
      </c>
      <c r="I74" s="25">
        <v>171</v>
      </c>
      <c r="J74" s="54">
        <v>0</v>
      </c>
      <c r="K74" s="54">
        <v>0</v>
      </c>
      <c r="L74" s="21">
        <f t="shared" si="32"/>
        <v>43600</v>
      </c>
      <c r="M74" s="29"/>
      <c r="N74" s="29"/>
      <c r="O74" s="29"/>
      <c r="P74" s="29"/>
      <c r="Q74" s="2"/>
      <c r="R74" s="2"/>
      <c r="S74" s="2"/>
    </row>
    <row r="75" spans="1:19" s="1" customFormat="1" ht="33" customHeight="1">
      <c r="A75" s="19">
        <v>55</v>
      </c>
      <c r="B75" s="18" t="s">
        <v>173</v>
      </c>
      <c r="C75" s="19" t="s">
        <v>174</v>
      </c>
      <c r="D75" s="19" t="s">
        <v>175</v>
      </c>
      <c r="E75" s="21">
        <v>30000</v>
      </c>
      <c r="F75" s="21">
        <v>94</v>
      </c>
      <c r="G75" s="21">
        <v>20305</v>
      </c>
      <c r="H75" s="21">
        <v>94</v>
      </c>
      <c r="I75" s="54">
        <v>53</v>
      </c>
      <c r="J75" s="54">
        <v>41</v>
      </c>
      <c r="K75" s="54">
        <v>0</v>
      </c>
      <c r="L75" s="21">
        <f t="shared" si="32"/>
        <v>20305</v>
      </c>
      <c r="M75" s="18" t="s">
        <v>176</v>
      </c>
      <c r="N75" s="38">
        <v>41</v>
      </c>
      <c r="O75" s="29">
        <v>2018.9</v>
      </c>
      <c r="P75" s="29">
        <v>2019.12</v>
      </c>
      <c r="Q75" s="2"/>
      <c r="R75" s="2"/>
      <c r="S75" s="2"/>
    </row>
    <row r="76" spans="1:19" s="1" customFormat="1" ht="33.75" customHeight="1">
      <c r="A76" s="19">
        <v>56</v>
      </c>
      <c r="B76" s="19" t="s">
        <v>177</v>
      </c>
      <c r="C76" s="19" t="s">
        <v>174</v>
      </c>
      <c r="D76" s="19" t="s">
        <v>178</v>
      </c>
      <c r="E76" s="21">
        <v>30000</v>
      </c>
      <c r="F76" s="21">
        <v>106</v>
      </c>
      <c r="G76" s="21">
        <v>19695</v>
      </c>
      <c r="H76" s="21">
        <v>106</v>
      </c>
      <c r="I76" s="54">
        <v>75</v>
      </c>
      <c r="J76" s="54">
        <v>31</v>
      </c>
      <c r="K76" s="54">
        <v>0</v>
      </c>
      <c r="L76" s="21">
        <f t="shared" si="32"/>
        <v>19695</v>
      </c>
      <c r="M76" s="19" t="s">
        <v>179</v>
      </c>
      <c r="N76" s="38">
        <v>31</v>
      </c>
      <c r="O76" s="29">
        <v>2018.9</v>
      </c>
      <c r="P76" s="29">
        <v>2019.12</v>
      </c>
      <c r="Q76" s="2"/>
      <c r="R76" s="2"/>
      <c r="S76" s="2"/>
    </row>
    <row r="77" spans="1:19" s="1" customFormat="1" ht="27.75" customHeight="1">
      <c r="A77" s="19">
        <v>57</v>
      </c>
      <c r="B77" s="18" t="s">
        <v>180</v>
      </c>
      <c r="C77" s="19" t="s">
        <v>174</v>
      </c>
      <c r="D77" s="19" t="s">
        <v>181</v>
      </c>
      <c r="E77" s="21">
        <v>45300</v>
      </c>
      <c r="F77" s="21">
        <v>151</v>
      </c>
      <c r="G77" s="21">
        <v>30200</v>
      </c>
      <c r="H77" s="21">
        <v>151</v>
      </c>
      <c r="I77" s="54">
        <v>123</v>
      </c>
      <c r="J77" s="54">
        <v>28</v>
      </c>
      <c r="K77" s="54">
        <v>0</v>
      </c>
      <c r="L77" s="21">
        <f t="shared" si="32"/>
        <v>30200</v>
      </c>
      <c r="M77" s="18" t="s">
        <v>182</v>
      </c>
      <c r="N77" s="38">
        <v>28</v>
      </c>
      <c r="O77" s="29">
        <v>2018.9</v>
      </c>
      <c r="P77" s="29">
        <v>2019.12</v>
      </c>
      <c r="Q77" s="2"/>
      <c r="R77" s="2"/>
      <c r="S77" s="2"/>
    </row>
    <row r="78" spans="1:19" s="1" customFormat="1" ht="42" customHeight="1">
      <c r="A78" s="19">
        <v>58</v>
      </c>
      <c r="B78" s="18" t="s">
        <v>183</v>
      </c>
      <c r="C78" s="19" t="s">
        <v>174</v>
      </c>
      <c r="D78" s="19" t="s">
        <v>184</v>
      </c>
      <c r="E78" s="21">
        <v>40800</v>
      </c>
      <c r="F78" s="21">
        <v>136</v>
      </c>
      <c r="G78" s="21">
        <v>27200</v>
      </c>
      <c r="H78" s="21">
        <v>136</v>
      </c>
      <c r="I78" s="54">
        <v>120</v>
      </c>
      <c r="J78" s="54">
        <v>16</v>
      </c>
      <c r="K78" s="54">
        <v>0</v>
      </c>
      <c r="L78" s="21">
        <f t="shared" si="32"/>
        <v>27200</v>
      </c>
      <c r="M78" s="18" t="s">
        <v>185</v>
      </c>
      <c r="N78" s="38">
        <v>16</v>
      </c>
      <c r="O78" s="29">
        <v>2018.9</v>
      </c>
      <c r="P78" s="29">
        <v>2019.12</v>
      </c>
      <c r="Q78" s="2"/>
      <c r="R78" s="2"/>
      <c r="S78" s="2"/>
    </row>
    <row r="79" spans="1:19" s="1" customFormat="1" ht="42" customHeight="1">
      <c r="A79" s="19">
        <v>59</v>
      </c>
      <c r="B79" s="18" t="s">
        <v>186</v>
      </c>
      <c r="C79" s="19" t="s">
        <v>187</v>
      </c>
      <c r="D79" s="19" t="s">
        <v>188</v>
      </c>
      <c r="E79" s="21">
        <v>1518</v>
      </c>
      <c r="F79" s="21">
        <v>238</v>
      </c>
      <c r="G79" s="21">
        <v>61995</v>
      </c>
      <c r="H79" s="21">
        <v>238</v>
      </c>
      <c r="I79" s="54">
        <v>0</v>
      </c>
      <c r="J79" s="54">
        <v>0</v>
      </c>
      <c r="K79" s="25">
        <v>238</v>
      </c>
      <c r="L79" s="21">
        <f t="shared" si="32"/>
        <v>61995</v>
      </c>
      <c r="M79" s="15"/>
      <c r="N79" s="15"/>
      <c r="O79" s="14"/>
      <c r="P79" s="14"/>
      <c r="Q79" s="2"/>
      <c r="R79" s="2"/>
      <c r="S79" s="2"/>
    </row>
    <row r="80" spans="1:19" s="1" customFormat="1" ht="39.75" customHeight="1">
      <c r="A80" s="19">
        <v>60</v>
      </c>
      <c r="B80" s="18" t="s">
        <v>189</v>
      </c>
      <c r="C80" s="19" t="s">
        <v>190</v>
      </c>
      <c r="D80" s="19" t="s">
        <v>191</v>
      </c>
      <c r="E80" s="21">
        <v>1216</v>
      </c>
      <c r="F80" s="21">
        <v>215</v>
      </c>
      <c r="G80" s="21">
        <v>55900</v>
      </c>
      <c r="H80" s="21">
        <v>215</v>
      </c>
      <c r="I80" s="54">
        <v>0</v>
      </c>
      <c r="J80" s="54">
        <v>0</v>
      </c>
      <c r="K80" s="25">
        <v>215</v>
      </c>
      <c r="L80" s="21">
        <f t="shared" si="32"/>
        <v>55900</v>
      </c>
      <c r="M80" s="71"/>
      <c r="N80" s="72"/>
      <c r="O80" s="71"/>
      <c r="P80" s="71"/>
      <c r="Q80" s="2"/>
      <c r="R80" s="2"/>
      <c r="S80" s="2"/>
    </row>
    <row r="81" spans="1:19" s="1" customFormat="1" ht="45" customHeight="1">
      <c r="A81" s="19">
        <v>61</v>
      </c>
      <c r="B81" s="18" t="s">
        <v>192</v>
      </c>
      <c r="C81" s="19" t="s">
        <v>193</v>
      </c>
      <c r="D81" s="19" t="s">
        <v>194</v>
      </c>
      <c r="E81" s="21">
        <v>1486</v>
      </c>
      <c r="F81" s="21">
        <v>150</v>
      </c>
      <c r="G81" s="21">
        <v>31860</v>
      </c>
      <c r="H81" s="21">
        <v>150</v>
      </c>
      <c r="I81" s="54">
        <v>0</v>
      </c>
      <c r="J81" s="54">
        <v>0</v>
      </c>
      <c r="K81" s="25">
        <v>150</v>
      </c>
      <c r="L81" s="21">
        <f t="shared" si="32"/>
        <v>31860</v>
      </c>
      <c r="M81" s="71"/>
      <c r="N81" s="72"/>
      <c r="O81" s="71"/>
      <c r="P81" s="71"/>
      <c r="Q81" s="2"/>
      <c r="R81" s="2"/>
      <c r="S81" s="2"/>
    </row>
    <row r="82" spans="1:19" s="1" customFormat="1" ht="24.75" customHeight="1">
      <c r="A82" s="32" t="s">
        <v>195</v>
      </c>
      <c r="B82" s="32"/>
      <c r="C82" s="32"/>
      <c r="D82" s="32"/>
      <c r="E82" s="32">
        <f aca="true" t="shared" si="33" ref="E82:L82">SUM(E83:E89)</f>
        <v>491000</v>
      </c>
      <c r="F82" s="32">
        <f t="shared" si="33"/>
        <v>2250</v>
      </c>
      <c r="G82" s="32">
        <f t="shared" si="33"/>
        <v>452000</v>
      </c>
      <c r="H82" s="32">
        <f t="shared" si="33"/>
        <v>2250</v>
      </c>
      <c r="I82" s="52">
        <f t="shared" si="33"/>
        <v>2250</v>
      </c>
      <c r="J82" s="52">
        <f t="shared" si="33"/>
        <v>0</v>
      </c>
      <c r="K82" s="52">
        <f t="shared" si="33"/>
        <v>0</v>
      </c>
      <c r="L82" s="32">
        <f t="shared" si="33"/>
        <v>2250</v>
      </c>
      <c r="M82" s="71"/>
      <c r="N82" s="72"/>
      <c r="O82" s="71"/>
      <c r="P82" s="71"/>
      <c r="Q82" s="2"/>
      <c r="R82" s="2"/>
      <c r="S82" s="2"/>
    </row>
    <row r="83" spans="1:19" s="1" customFormat="1" ht="27" customHeight="1">
      <c r="A83" s="57">
        <v>62</v>
      </c>
      <c r="B83" s="18" t="s">
        <v>196</v>
      </c>
      <c r="C83" s="18" t="s">
        <v>197</v>
      </c>
      <c r="D83" s="18" t="s">
        <v>198</v>
      </c>
      <c r="E83" s="18">
        <v>32000</v>
      </c>
      <c r="F83" s="18">
        <v>200</v>
      </c>
      <c r="G83" s="18">
        <v>36000</v>
      </c>
      <c r="H83" s="18">
        <v>200</v>
      </c>
      <c r="I83" s="70">
        <v>200</v>
      </c>
      <c r="J83" s="54">
        <v>0</v>
      </c>
      <c r="K83" s="54">
        <v>0</v>
      </c>
      <c r="L83" s="18">
        <f aca="true" t="shared" si="34" ref="L83:L89">I83</f>
        <v>200</v>
      </c>
      <c r="M83" s="50"/>
      <c r="N83" s="50"/>
      <c r="O83" s="50"/>
      <c r="P83" s="50"/>
      <c r="Q83" s="2"/>
      <c r="R83" s="2"/>
      <c r="S83" s="2"/>
    </row>
    <row r="84" spans="1:19" s="1" customFormat="1" ht="24.75" customHeight="1">
      <c r="A84" s="57">
        <v>63</v>
      </c>
      <c r="B84" s="18" t="s">
        <v>199</v>
      </c>
      <c r="C84" s="18" t="s">
        <v>115</v>
      </c>
      <c r="D84" s="18" t="s">
        <v>200</v>
      </c>
      <c r="E84" s="18">
        <v>30000</v>
      </c>
      <c r="F84" s="18">
        <v>200</v>
      </c>
      <c r="G84" s="18">
        <v>52000</v>
      </c>
      <c r="H84" s="18">
        <v>200</v>
      </c>
      <c r="I84" s="70">
        <v>200</v>
      </c>
      <c r="J84" s="54">
        <v>0</v>
      </c>
      <c r="K84" s="54">
        <v>0</v>
      </c>
      <c r="L84" s="18">
        <f t="shared" si="34"/>
        <v>200</v>
      </c>
      <c r="M84" s="14"/>
      <c r="N84" s="14"/>
      <c r="O84" s="14"/>
      <c r="P84" s="14"/>
      <c r="Q84" s="2"/>
      <c r="R84" s="2"/>
      <c r="S84" s="2"/>
    </row>
    <row r="85" spans="1:19" s="1" customFormat="1" ht="23.25" customHeight="1">
      <c r="A85" s="57">
        <v>64</v>
      </c>
      <c r="B85" s="18" t="s">
        <v>201</v>
      </c>
      <c r="C85" s="18" t="s">
        <v>202</v>
      </c>
      <c r="D85" s="18" t="s">
        <v>203</v>
      </c>
      <c r="E85" s="18">
        <v>11880</v>
      </c>
      <c r="F85" s="18">
        <v>54</v>
      </c>
      <c r="G85" s="18">
        <v>12960</v>
      </c>
      <c r="H85" s="18">
        <v>54</v>
      </c>
      <c r="I85" s="70">
        <v>54</v>
      </c>
      <c r="J85" s="54">
        <v>0</v>
      </c>
      <c r="K85" s="54">
        <v>0</v>
      </c>
      <c r="L85" s="18">
        <f t="shared" si="34"/>
        <v>54</v>
      </c>
      <c r="M85" s="50"/>
      <c r="N85" s="50"/>
      <c r="O85" s="50"/>
      <c r="P85" s="50"/>
      <c r="Q85" s="2"/>
      <c r="R85" s="2"/>
      <c r="S85" s="2"/>
    </row>
    <row r="86" spans="1:19" s="1" customFormat="1" ht="38.25" customHeight="1">
      <c r="A86" s="57">
        <v>65</v>
      </c>
      <c r="B86" s="18" t="s">
        <v>204</v>
      </c>
      <c r="C86" s="18" t="s">
        <v>202</v>
      </c>
      <c r="D86" s="18" t="s">
        <v>205</v>
      </c>
      <c r="E86" s="18">
        <v>15180</v>
      </c>
      <c r="F86" s="18">
        <v>69</v>
      </c>
      <c r="G86" s="18">
        <v>16560</v>
      </c>
      <c r="H86" s="18">
        <v>69</v>
      </c>
      <c r="I86" s="70">
        <v>69</v>
      </c>
      <c r="J86" s="54">
        <v>0</v>
      </c>
      <c r="K86" s="54">
        <v>0</v>
      </c>
      <c r="L86" s="18">
        <f t="shared" si="34"/>
        <v>69</v>
      </c>
      <c r="M86" s="14"/>
      <c r="N86" s="14"/>
      <c r="O86" s="14"/>
      <c r="P86" s="14"/>
      <c r="Q86" s="2"/>
      <c r="R86" s="2"/>
      <c r="S86" s="2"/>
    </row>
    <row r="87" spans="1:19" s="1" customFormat="1" ht="21" customHeight="1">
      <c r="A87" s="57">
        <v>66</v>
      </c>
      <c r="B87" s="18" t="s">
        <v>206</v>
      </c>
      <c r="C87" s="18" t="s">
        <v>207</v>
      </c>
      <c r="D87" s="18" t="s">
        <v>208</v>
      </c>
      <c r="E87" s="18">
        <v>71940</v>
      </c>
      <c r="F87" s="18">
        <v>327</v>
      </c>
      <c r="G87" s="18">
        <v>78480</v>
      </c>
      <c r="H87" s="18">
        <v>327</v>
      </c>
      <c r="I87" s="70">
        <v>327</v>
      </c>
      <c r="J87" s="54">
        <v>0</v>
      </c>
      <c r="K87" s="54">
        <v>0</v>
      </c>
      <c r="L87" s="18">
        <f t="shared" si="34"/>
        <v>327</v>
      </c>
      <c r="M87" s="16"/>
      <c r="N87" s="16"/>
      <c r="O87" s="16"/>
      <c r="P87" s="16"/>
      <c r="Q87" s="2"/>
      <c r="R87" s="2"/>
      <c r="S87" s="2"/>
    </row>
    <row r="88" spans="1:19" s="1" customFormat="1" ht="31.5" customHeight="1">
      <c r="A88" s="57">
        <v>67</v>
      </c>
      <c r="B88" s="18" t="s">
        <v>209</v>
      </c>
      <c r="C88" s="18" t="s">
        <v>210</v>
      </c>
      <c r="D88" s="18" t="s">
        <v>211</v>
      </c>
      <c r="E88" s="18">
        <v>30000</v>
      </c>
      <c r="F88" s="18">
        <v>200</v>
      </c>
      <c r="G88" s="18">
        <v>40000</v>
      </c>
      <c r="H88" s="18">
        <v>200</v>
      </c>
      <c r="I88" s="70">
        <v>200</v>
      </c>
      <c r="J88" s="54">
        <v>0</v>
      </c>
      <c r="K88" s="54">
        <v>0</v>
      </c>
      <c r="L88" s="18">
        <f t="shared" si="34"/>
        <v>200</v>
      </c>
      <c r="M88" s="30"/>
      <c r="N88" s="30"/>
      <c r="O88" s="30"/>
      <c r="P88" s="30"/>
      <c r="Q88" s="2"/>
      <c r="R88" s="2"/>
      <c r="S88" s="2"/>
    </row>
    <row r="89" spans="1:19" s="1" customFormat="1" ht="37.5" customHeight="1">
      <c r="A89" s="57">
        <v>68</v>
      </c>
      <c r="B89" s="18" t="s">
        <v>212</v>
      </c>
      <c r="C89" s="18" t="s">
        <v>210</v>
      </c>
      <c r="D89" s="18" t="s">
        <v>213</v>
      </c>
      <c r="E89" s="18">
        <v>300000</v>
      </c>
      <c r="F89" s="18">
        <v>1200</v>
      </c>
      <c r="G89" s="18">
        <v>216000</v>
      </c>
      <c r="H89" s="18">
        <v>1200</v>
      </c>
      <c r="I89" s="70">
        <v>1200</v>
      </c>
      <c r="J89" s="54">
        <v>0</v>
      </c>
      <c r="K89" s="54">
        <v>0</v>
      </c>
      <c r="L89" s="18">
        <f t="shared" si="34"/>
        <v>1200</v>
      </c>
      <c r="M89" s="30"/>
      <c r="N89" s="30"/>
      <c r="O89" s="30"/>
      <c r="P89" s="30"/>
      <c r="Q89" s="2"/>
      <c r="R89" s="2"/>
      <c r="S89" s="2"/>
    </row>
    <row r="90" spans="1:19" s="1" customFormat="1" ht="23.25" customHeight="1">
      <c r="A90" s="12" t="s">
        <v>214</v>
      </c>
      <c r="B90" s="12"/>
      <c r="C90" s="12"/>
      <c r="D90" s="12"/>
      <c r="E90" s="13">
        <f aca="true" t="shared" si="35" ref="E90:L90">SUM(E91,E176)</f>
        <v>1751607.48</v>
      </c>
      <c r="F90" s="13">
        <f t="shared" si="35"/>
        <v>22933</v>
      </c>
      <c r="G90" s="13">
        <f t="shared" si="35"/>
        <v>3474402.3200000003</v>
      </c>
      <c r="H90" s="13">
        <f t="shared" si="35"/>
        <v>22933</v>
      </c>
      <c r="I90" s="48">
        <f t="shared" si="35"/>
        <v>12900</v>
      </c>
      <c r="J90" s="48">
        <f t="shared" si="35"/>
        <v>350</v>
      </c>
      <c r="K90" s="48">
        <f t="shared" si="35"/>
        <v>9683</v>
      </c>
      <c r="L90" s="13">
        <f t="shared" si="35"/>
        <v>3474402.3200000003</v>
      </c>
      <c r="M90" s="13"/>
      <c r="N90" s="12">
        <v>350</v>
      </c>
      <c r="O90" s="12"/>
      <c r="P90" s="12"/>
      <c r="Q90" s="2"/>
      <c r="R90" s="2"/>
      <c r="S90" s="2"/>
    </row>
    <row r="91" spans="1:19" s="1" customFormat="1" ht="23.25" customHeight="1">
      <c r="A91" s="14" t="s">
        <v>215</v>
      </c>
      <c r="B91" s="14"/>
      <c r="C91" s="14"/>
      <c r="D91" s="14"/>
      <c r="E91" s="15">
        <f aca="true" t="shared" si="36" ref="E91:L91">SUM(E92,E107,E124,E142,E167)</f>
        <v>1044626.48</v>
      </c>
      <c r="F91" s="15">
        <f t="shared" si="36"/>
        <v>13526</v>
      </c>
      <c r="G91" s="15">
        <f t="shared" si="36"/>
        <v>1845801</v>
      </c>
      <c r="H91" s="15">
        <f t="shared" si="36"/>
        <v>13526</v>
      </c>
      <c r="I91" s="20">
        <f t="shared" si="36"/>
        <v>6620</v>
      </c>
      <c r="J91" s="20">
        <f t="shared" si="36"/>
        <v>0</v>
      </c>
      <c r="K91" s="20">
        <f t="shared" si="36"/>
        <v>6906</v>
      </c>
      <c r="L91" s="15">
        <f t="shared" si="36"/>
        <v>1845801</v>
      </c>
      <c r="M91" s="14"/>
      <c r="N91" s="14"/>
      <c r="O91" s="14"/>
      <c r="P91" s="14"/>
      <c r="Q91" s="2"/>
      <c r="R91" s="2"/>
      <c r="S91" s="2"/>
    </row>
    <row r="92" spans="1:19" s="1" customFormat="1" ht="23.25" customHeight="1">
      <c r="A92" s="14" t="s">
        <v>216</v>
      </c>
      <c r="B92" s="14"/>
      <c r="C92" s="14"/>
      <c r="D92" s="14"/>
      <c r="E92" s="15">
        <f aca="true" t="shared" si="37" ref="E92:L92">SUM(E93:E106)</f>
        <v>333044.68</v>
      </c>
      <c r="F92" s="15">
        <f t="shared" si="37"/>
        <v>4132</v>
      </c>
      <c r="G92" s="15">
        <f t="shared" si="37"/>
        <v>828464</v>
      </c>
      <c r="H92" s="15">
        <f t="shared" si="37"/>
        <v>4132</v>
      </c>
      <c r="I92" s="20">
        <f t="shared" si="37"/>
        <v>1220</v>
      </c>
      <c r="J92" s="20">
        <f t="shared" si="37"/>
        <v>0</v>
      </c>
      <c r="K92" s="20">
        <f t="shared" si="37"/>
        <v>2912</v>
      </c>
      <c r="L92" s="15">
        <f t="shared" si="37"/>
        <v>828464</v>
      </c>
      <c r="M92" s="14"/>
      <c r="N92" s="14"/>
      <c r="O92" s="14"/>
      <c r="P92" s="14"/>
      <c r="Q92" s="2"/>
      <c r="R92" s="2"/>
      <c r="S92" s="2"/>
    </row>
    <row r="93" spans="1:19" s="1" customFormat="1" ht="42" customHeight="1">
      <c r="A93" s="16">
        <v>1</v>
      </c>
      <c r="B93" s="58" t="s">
        <v>217</v>
      </c>
      <c r="C93" s="58" t="s">
        <v>218</v>
      </c>
      <c r="D93" s="58" t="s">
        <v>219</v>
      </c>
      <c r="E93" s="59">
        <v>17885</v>
      </c>
      <c r="F93" s="59">
        <v>74</v>
      </c>
      <c r="G93" s="59">
        <v>29600</v>
      </c>
      <c r="H93" s="59">
        <v>74</v>
      </c>
      <c r="I93" s="73">
        <v>74</v>
      </c>
      <c r="J93" s="41">
        <v>0</v>
      </c>
      <c r="K93" s="41">
        <v>0</v>
      </c>
      <c r="L93" s="59">
        <v>29600</v>
      </c>
      <c r="M93" s="16"/>
      <c r="N93" s="16"/>
      <c r="O93" s="16"/>
      <c r="P93" s="16"/>
      <c r="Q93" s="2"/>
      <c r="R93" s="2"/>
      <c r="S93" s="2"/>
    </row>
    <row r="94" spans="1:19" s="1" customFormat="1" ht="32.25" customHeight="1">
      <c r="A94" s="16">
        <v>2</v>
      </c>
      <c r="B94" s="58" t="s">
        <v>220</v>
      </c>
      <c r="C94" s="58" t="s">
        <v>218</v>
      </c>
      <c r="D94" s="58" t="s">
        <v>221</v>
      </c>
      <c r="E94" s="59">
        <v>9450</v>
      </c>
      <c r="F94" s="59">
        <v>82</v>
      </c>
      <c r="G94" s="59">
        <v>32800</v>
      </c>
      <c r="H94" s="59">
        <v>82</v>
      </c>
      <c r="I94" s="73">
        <v>82</v>
      </c>
      <c r="J94" s="41">
        <v>0</v>
      </c>
      <c r="K94" s="41">
        <v>0</v>
      </c>
      <c r="L94" s="59">
        <v>32800</v>
      </c>
      <c r="M94" s="30"/>
      <c r="N94" s="30"/>
      <c r="O94" s="30"/>
      <c r="P94" s="30"/>
      <c r="Q94" s="2"/>
      <c r="R94" s="2"/>
      <c r="S94" s="2"/>
    </row>
    <row r="95" spans="1:19" s="1" customFormat="1" ht="45" customHeight="1">
      <c r="A95" s="16">
        <v>3</v>
      </c>
      <c r="B95" s="58" t="s">
        <v>222</v>
      </c>
      <c r="C95" s="58" t="s">
        <v>218</v>
      </c>
      <c r="D95" s="58" t="s">
        <v>223</v>
      </c>
      <c r="E95" s="59">
        <v>30765</v>
      </c>
      <c r="F95" s="59">
        <v>72</v>
      </c>
      <c r="G95" s="59">
        <v>28800</v>
      </c>
      <c r="H95" s="59">
        <v>72</v>
      </c>
      <c r="I95" s="73">
        <v>72</v>
      </c>
      <c r="J95" s="41">
        <v>0</v>
      </c>
      <c r="K95" s="41">
        <v>0</v>
      </c>
      <c r="L95" s="59">
        <v>28800</v>
      </c>
      <c r="M95" s="30"/>
      <c r="N95" s="30"/>
      <c r="O95" s="30"/>
      <c r="P95" s="30"/>
      <c r="Q95" s="2"/>
      <c r="R95" s="2"/>
      <c r="S95" s="2"/>
    </row>
    <row r="96" spans="1:19" s="1" customFormat="1" ht="42.75" customHeight="1">
      <c r="A96" s="16">
        <v>4</v>
      </c>
      <c r="B96" s="58" t="s">
        <v>224</v>
      </c>
      <c r="C96" s="58" t="s">
        <v>218</v>
      </c>
      <c r="D96" s="58" t="s">
        <v>225</v>
      </c>
      <c r="E96" s="59">
        <v>12845</v>
      </c>
      <c r="F96" s="59">
        <v>90</v>
      </c>
      <c r="G96" s="59">
        <v>36000</v>
      </c>
      <c r="H96" s="59">
        <v>90</v>
      </c>
      <c r="I96" s="73">
        <v>90</v>
      </c>
      <c r="J96" s="41">
        <v>0</v>
      </c>
      <c r="K96" s="41">
        <v>0</v>
      </c>
      <c r="L96" s="59">
        <v>36000</v>
      </c>
      <c r="M96" s="30"/>
      <c r="N96" s="30"/>
      <c r="O96" s="16"/>
      <c r="P96" s="16"/>
      <c r="Q96" s="2"/>
      <c r="R96" s="2"/>
      <c r="S96" s="2"/>
    </row>
    <row r="97" spans="1:19" s="1" customFormat="1" ht="37.5" customHeight="1">
      <c r="A97" s="16">
        <v>5</v>
      </c>
      <c r="B97" s="60" t="s">
        <v>226</v>
      </c>
      <c r="C97" s="58" t="s">
        <v>218</v>
      </c>
      <c r="D97" s="61" t="s">
        <v>227</v>
      </c>
      <c r="E97" s="59">
        <v>22600</v>
      </c>
      <c r="F97" s="59">
        <v>84</v>
      </c>
      <c r="G97" s="59">
        <v>36000</v>
      </c>
      <c r="H97" s="59">
        <v>84</v>
      </c>
      <c r="I97" s="73">
        <v>84</v>
      </c>
      <c r="J97" s="41">
        <v>0</v>
      </c>
      <c r="K97" s="41">
        <v>0</v>
      </c>
      <c r="L97" s="59">
        <v>36000</v>
      </c>
      <c r="M97" s="14"/>
      <c r="N97" s="14"/>
      <c r="O97" s="14"/>
      <c r="P97" s="14"/>
      <c r="Q97" s="2"/>
      <c r="R97" s="2"/>
      <c r="S97" s="2"/>
    </row>
    <row r="98" spans="1:19" s="1" customFormat="1" ht="27" customHeight="1">
      <c r="A98" s="16">
        <v>6</v>
      </c>
      <c r="B98" s="58" t="s">
        <v>228</v>
      </c>
      <c r="C98" s="58" t="s">
        <v>218</v>
      </c>
      <c r="D98" s="62" t="s">
        <v>229</v>
      </c>
      <c r="E98" s="59">
        <v>55195</v>
      </c>
      <c r="F98" s="59">
        <v>220</v>
      </c>
      <c r="G98" s="59">
        <v>88000</v>
      </c>
      <c r="H98" s="59">
        <v>220</v>
      </c>
      <c r="I98" s="73">
        <v>220</v>
      </c>
      <c r="J98" s="25">
        <v>0</v>
      </c>
      <c r="K98" s="25">
        <v>0</v>
      </c>
      <c r="L98" s="59">
        <v>88000</v>
      </c>
      <c r="M98" s="15"/>
      <c r="N98" s="15"/>
      <c r="O98" s="14"/>
      <c r="P98" s="14"/>
      <c r="Q98" s="2"/>
      <c r="R98" s="2"/>
      <c r="S98" s="2"/>
    </row>
    <row r="99" spans="1:19" s="1" customFormat="1" ht="29.25" customHeight="1">
      <c r="A99" s="16">
        <v>7</v>
      </c>
      <c r="B99" s="62" t="s">
        <v>230</v>
      </c>
      <c r="C99" s="58" t="s">
        <v>231</v>
      </c>
      <c r="D99" s="62" t="s">
        <v>232</v>
      </c>
      <c r="E99" s="59">
        <v>35000</v>
      </c>
      <c r="F99" s="63">
        <v>97</v>
      </c>
      <c r="G99" s="59">
        <v>58400</v>
      </c>
      <c r="H99" s="63">
        <v>97</v>
      </c>
      <c r="I99" s="74">
        <v>97</v>
      </c>
      <c r="J99" s="25">
        <v>0</v>
      </c>
      <c r="K99" s="25">
        <v>0</v>
      </c>
      <c r="L99" s="59">
        <v>58400</v>
      </c>
      <c r="M99" s="14"/>
      <c r="N99" s="14"/>
      <c r="O99" s="14"/>
      <c r="P99" s="14"/>
      <c r="Q99" s="2"/>
      <c r="R99" s="2"/>
      <c r="S99" s="2"/>
    </row>
    <row r="100" spans="1:19" s="1" customFormat="1" ht="29.25" customHeight="1">
      <c r="A100" s="16">
        <v>8</v>
      </c>
      <c r="B100" s="62" t="s">
        <v>233</v>
      </c>
      <c r="C100" s="58" t="s">
        <v>231</v>
      </c>
      <c r="D100" s="62" t="s">
        <v>234</v>
      </c>
      <c r="E100" s="59">
        <v>35000</v>
      </c>
      <c r="F100" s="63">
        <v>65</v>
      </c>
      <c r="G100" s="59">
        <v>57000</v>
      </c>
      <c r="H100" s="63">
        <v>65</v>
      </c>
      <c r="I100" s="74">
        <v>65</v>
      </c>
      <c r="J100" s="25">
        <v>0</v>
      </c>
      <c r="K100" s="25">
        <v>0</v>
      </c>
      <c r="L100" s="59">
        <v>57000</v>
      </c>
      <c r="M100" s="14"/>
      <c r="N100" s="14"/>
      <c r="O100" s="14"/>
      <c r="P100" s="14"/>
      <c r="Q100" s="2"/>
      <c r="R100" s="2"/>
      <c r="S100" s="2"/>
    </row>
    <row r="101" spans="1:19" s="1" customFormat="1" ht="29.25" customHeight="1">
      <c r="A101" s="16">
        <v>9</v>
      </c>
      <c r="B101" s="62" t="s">
        <v>235</v>
      </c>
      <c r="C101" s="58" t="s">
        <v>231</v>
      </c>
      <c r="D101" s="62" t="s">
        <v>236</v>
      </c>
      <c r="E101" s="59">
        <v>80000</v>
      </c>
      <c r="F101" s="63">
        <v>300</v>
      </c>
      <c r="G101" s="59">
        <v>120000</v>
      </c>
      <c r="H101" s="63">
        <v>300</v>
      </c>
      <c r="I101" s="74">
        <v>300</v>
      </c>
      <c r="J101" s="25">
        <v>0</v>
      </c>
      <c r="K101" s="25">
        <v>0</v>
      </c>
      <c r="L101" s="59">
        <v>120000</v>
      </c>
      <c r="M101" s="50"/>
      <c r="N101" s="50"/>
      <c r="O101" s="50"/>
      <c r="P101" s="50"/>
      <c r="Q101" s="2"/>
      <c r="R101" s="2"/>
      <c r="S101" s="2"/>
    </row>
    <row r="102" spans="1:19" s="1" customFormat="1" ht="42" customHeight="1">
      <c r="A102" s="16">
        <v>10</v>
      </c>
      <c r="B102" s="62" t="s">
        <v>237</v>
      </c>
      <c r="C102" s="58" t="s">
        <v>238</v>
      </c>
      <c r="D102" s="62" t="s">
        <v>239</v>
      </c>
      <c r="E102" s="59">
        <v>16000</v>
      </c>
      <c r="F102" s="63">
        <v>106</v>
      </c>
      <c r="G102" s="59">
        <v>36394</v>
      </c>
      <c r="H102" s="63">
        <v>106</v>
      </c>
      <c r="I102" s="74">
        <v>106</v>
      </c>
      <c r="J102" s="25">
        <v>0</v>
      </c>
      <c r="K102" s="25">
        <v>0</v>
      </c>
      <c r="L102" s="59">
        <v>36394</v>
      </c>
      <c r="M102" s="50"/>
      <c r="N102" s="50"/>
      <c r="O102" s="50"/>
      <c r="P102" s="50"/>
      <c r="Q102" s="2"/>
      <c r="R102" s="2"/>
      <c r="S102" s="2"/>
    </row>
    <row r="103" spans="1:19" s="1" customFormat="1" ht="42" customHeight="1">
      <c r="A103" s="16">
        <v>11</v>
      </c>
      <c r="B103" s="62" t="s">
        <v>240</v>
      </c>
      <c r="C103" s="58" t="s">
        <v>238</v>
      </c>
      <c r="D103" s="62" t="s">
        <v>241</v>
      </c>
      <c r="E103" s="59">
        <v>3000</v>
      </c>
      <c r="F103" s="63">
        <v>10</v>
      </c>
      <c r="G103" s="59">
        <v>2000</v>
      </c>
      <c r="H103" s="63">
        <v>10</v>
      </c>
      <c r="I103" s="74">
        <v>10</v>
      </c>
      <c r="J103" s="25">
        <v>0</v>
      </c>
      <c r="K103" s="25">
        <v>0</v>
      </c>
      <c r="L103" s="59">
        <v>2000</v>
      </c>
      <c r="M103" s="50"/>
      <c r="N103" s="50"/>
      <c r="O103" s="50"/>
      <c r="P103" s="50"/>
      <c r="Q103" s="2"/>
      <c r="R103" s="2"/>
      <c r="S103" s="2"/>
    </row>
    <row r="104" spans="1:19" s="1" customFormat="1" ht="27.75" customHeight="1">
      <c r="A104" s="16">
        <v>12</v>
      </c>
      <c r="B104" s="58" t="s">
        <v>242</v>
      </c>
      <c r="C104" s="58" t="s">
        <v>243</v>
      </c>
      <c r="D104" s="58" t="s">
        <v>244</v>
      </c>
      <c r="E104" s="59">
        <v>7289.68</v>
      </c>
      <c r="F104" s="59">
        <v>20</v>
      </c>
      <c r="G104" s="59">
        <v>14000</v>
      </c>
      <c r="H104" s="59">
        <v>20</v>
      </c>
      <c r="I104" s="73">
        <v>20</v>
      </c>
      <c r="J104" s="25">
        <v>0</v>
      </c>
      <c r="K104" s="25">
        <v>0</v>
      </c>
      <c r="L104" s="59">
        <v>14000</v>
      </c>
      <c r="M104" s="50"/>
      <c r="N104" s="50"/>
      <c r="O104" s="50"/>
      <c r="P104" s="50"/>
      <c r="Q104" s="2"/>
      <c r="R104" s="2"/>
      <c r="S104" s="2"/>
    </row>
    <row r="105" spans="1:19" s="1" customFormat="1" ht="29.25" customHeight="1">
      <c r="A105" s="16">
        <v>13</v>
      </c>
      <c r="B105" s="58" t="s">
        <v>245</v>
      </c>
      <c r="C105" s="58" t="s">
        <v>246</v>
      </c>
      <c r="D105" s="58" t="s">
        <v>247</v>
      </c>
      <c r="E105" s="59">
        <v>4743</v>
      </c>
      <c r="F105" s="59">
        <v>1957</v>
      </c>
      <c r="G105" s="59">
        <v>180000</v>
      </c>
      <c r="H105" s="59">
        <v>1957</v>
      </c>
      <c r="I105" s="24">
        <v>0</v>
      </c>
      <c r="J105" s="25">
        <v>0</v>
      </c>
      <c r="K105" s="73">
        <v>1957</v>
      </c>
      <c r="L105" s="59">
        <v>180000</v>
      </c>
      <c r="M105" s="50"/>
      <c r="N105" s="50"/>
      <c r="O105" s="50"/>
      <c r="P105" s="50"/>
      <c r="Q105" s="2"/>
      <c r="R105" s="2"/>
      <c r="S105" s="2"/>
    </row>
    <row r="106" spans="1:19" s="1" customFormat="1" ht="29.25" customHeight="1">
      <c r="A106" s="16">
        <v>14</v>
      </c>
      <c r="B106" s="58" t="s">
        <v>248</v>
      </c>
      <c r="C106" s="58" t="s">
        <v>246</v>
      </c>
      <c r="D106" s="58" t="s">
        <v>249</v>
      </c>
      <c r="E106" s="59">
        <v>3272</v>
      </c>
      <c r="F106" s="59">
        <v>955</v>
      </c>
      <c r="G106" s="59">
        <v>109470</v>
      </c>
      <c r="H106" s="59">
        <v>955</v>
      </c>
      <c r="I106" s="24">
        <v>0</v>
      </c>
      <c r="J106" s="25">
        <v>0</v>
      </c>
      <c r="K106" s="73">
        <v>955</v>
      </c>
      <c r="L106" s="59">
        <v>109470</v>
      </c>
      <c r="M106" s="50"/>
      <c r="N106" s="50"/>
      <c r="O106" s="50"/>
      <c r="P106" s="50"/>
      <c r="Q106" s="2"/>
      <c r="R106" s="2"/>
      <c r="S106" s="2"/>
    </row>
    <row r="107" spans="1:19" s="1" customFormat="1" ht="27" customHeight="1">
      <c r="A107" s="64" t="s">
        <v>250</v>
      </c>
      <c r="B107" s="64"/>
      <c r="C107" s="64"/>
      <c r="D107" s="64"/>
      <c r="E107" s="65">
        <f aca="true" t="shared" si="38" ref="E107:L107">SUM(E108:E123)</f>
        <v>135130</v>
      </c>
      <c r="F107" s="65">
        <f t="shared" si="38"/>
        <v>2755</v>
      </c>
      <c r="G107" s="65">
        <f t="shared" si="38"/>
        <v>238019</v>
      </c>
      <c r="H107" s="65">
        <f t="shared" si="38"/>
        <v>2755</v>
      </c>
      <c r="I107" s="43">
        <f t="shared" si="38"/>
        <v>1297</v>
      </c>
      <c r="J107" s="43">
        <f t="shared" si="38"/>
        <v>0</v>
      </c>
      <c r="K107" s="43">
        <f t="shared" si="38"/>
        <v>1458</v>
      </c>
      <c r="L107" s="65">
        <f t="shared" si="38"/>
        <v>238019</v>
      </c>
      <c r="M107" s="51"/>
      <c r="N107" s="51"/>
      <c r="O107" s="51"/>
      <c r="P107" s="51"/>
      <c r="Q107" s="2"/>
      <c r="R107" s="2"/>
      <c r="S107" s="2"/>
    </row>
    <row r="108" spans="1:19" s="1" customFormat="1" ht="36.75" customHeight="1">
      <c r="A108" s="16">
        <v>15</v>
      </c>
      <c r="B108" s="66" t="s">
        <v>251</v>
      </c>
      <c r="C108" s="66" t="s">
        <v>252</v>
      </c>
      <c r="D108" s="66" t="s">
        <v>253</v>
      </c>
      <c r="E108" s="66">
        <v>7140</v>
      </c>
      <c r="F108" s="66">
        <v>76</v>
      </c>
      <c r="G108" s="66">
        <v>7000</v>
      </c>
      <c r="H108" s="66">
        <v>76</v>
      </c>
      <c r="I108" s="75">
        <v>76</v>
      </c>
      <c r="J108" s="75">
        <v>0</v>
      </c>
      <c r="K108" s="75">
        <v>0</v>
      </c>
      <c r="L108" s="66">
        <v>7000</v>
      </c>
      <c r="M108" s="50"/>
      <c r="N108" s="50"/>
      <c r="O108" s="50"/>
      <c r="P108" s="50"/>
      <c r="Q108" s="2"/>
      <c r="R108" s="2"/>
      <c r="S108" s="2"/>
    </row>
    <row r="109" spans="1:19" s="1" customFormat="1" ht="48" customHeight="1">
      <c r="A109" s="16">
        <v>16</v>
      </c>
      <c r="B109" s="66" t="s">
        <v>254</v>
      </c>
      <c r="C109" s="66" t="s">
        <v>252</v>
      </c>
      <c r="D109" s="66" t="s">
        <v>255</v>
      </c>
      <c r="E109" s="66">
        <v>1800</v>
      </c>
      <c r="F109" s="66">
        <v>42</v>
      </c>
      <c r="G109" s="66">
        <v>2520</v>
      </c>
      <c r="H109" s="66">
        <v>42</v>
      </c>
      <c r="I109" s="75">
        <v>42</v>
      </c>
      <c r="J109" s="75">
        <v>0</v>
      </c>
      <c r="K109" s="75">
        <v>0</v>
      </c>
      <c r="L109" s="66">
        <v>2520</v>
      </c>
      <c r="M109" s="50"/>
      <c r="N109" s="50"/>
      <c r="O109" s="50"/>
      <c r="P109" s="50"/>
      <c r="Q109" s="2"/>
      <c r="R109" s="2"/>
      <c r="S109" s="2"/>
    </row>
    <row r="110" spans="1:19" s="1" customFormat="1" ht="29.25" customHeight="1">
      <c r="A110" s="16">
        <v>17</v>
      </c>
      <c r="B110" s="66" t="s">
        <v>256</v>
      </c>
      <c r="C110" s="66" t="s">
        <v>257</v>
      </c>
      <c r="D110" s="66" t="s">
        <v>258</v>
      </c>
      <c r="E110" s="66">
        <v>11000</v>
      </c>
      <c r="F110" s="66">
        <v>152</v>
      </c>
      <c r="G110" s="66">
        <v>15257</v>
      </c>
      <c r="H110" s="66">
        <v>152</v>
      </c>
      <c r="I110" s="75">
        <v>152</v>
      </c>
      <c r="J110" s="75">
        <v>0</v>
      </c>
      <c r="K110" s="75">
        <v>0</v>
      </c>
      <c r="L110" s="66">
        <v>15257</v>
      </c>
      <c r="M110" s="50"/>
      <c r="N110" s="50"/>
      <c r="O110" s="50"/>
      <c r="P110" s="50"/>
      <c r="Q110" s="2"/>
      <c r="R110" s="2"/>
      <c r="S110" s="2"/>
    </row>
    <row r="111" spans="1:19" s="1" customFormat="1" ht="33.75" customHeight="1">
      <c r="A111" s="16">
        <v>18</v>
      </c>
      <c r="B111" s="66" t="s">
        <v>259</v>
      </c>
      <c r="C111" s="66" t="s">
        <v>257</v>
      </c>
      <c r="D111" s="66" t="s">
        <v>260</v>
      </c>
      <c r="E111" s="66">
        <v>7150</v>
      </c>
      <c r="F111" s="66">
        <v>99</v>
      </c>
      <c r="G111" s="66">
        <v>8561</v>
      </c>
      <c r="H111" s="66">
        <v>99</v>
      </c>
      <c r="I111" s="75">
        <v>99</v>
      </c>
      <c r="J111" s="75">
        <v>0</v>
      </c>
      <c r="K111" s="75">
        <v>0</v>
      </c>
      <c r="L111" s="66">
        <v>8561</v>
      </c>
      <c r="M111" s="50"/>
      <c r="N111" s="50"/>
      <c r="O111" s="50"/>
      <c r="P111" s="50"/>
      <c r="Q111" s="2"/>
      <c r="R111" s="2"/>
      <c r="S111" s="2"/>
    </row>
    <row r="112" spans="1:19" s="1" customFormat="1" ht="30.75" customHeight="1">
      <c r="A112" s="16">
        <v>19</v>
      </c>
      <c r="B112" s="66" t="s">
        <v>261</v>
      </c>
      <c r="C112" s="66" t="s">
        <v>257</v>
      </c>
      <c r="D112" s="66" t="s">
        <v>262</v>
      </c>
      <c r="E112" s="66">
        <v>12000</v>
      </c>
      <c r="F112" s="66">
        <v>166</v>
      </c>
      <c r="G112" s="66">
        <v>21786</v>
      </c>
      <c r="H112" s="66">
        <v>166</v>
      </c>
      <c r="I112" s="75">
        <v>166</v>
      </c>
      <c r="J112" s="75">
        <v>0</v>
      </c>
      <c r="K112" s="75">
        <v>0</v>
      </c>
      <c r="L112" s="66">
        <v>21786</v>
      </c>
      <c r="M112" s="50"/>
      <c r="N112" s="50"/>
      <c r="O112" s="50"/>
      <c r="P112" s="50"/>
      <c r="Q112" s="2"/>
      <c r="R112" s="2"/>
      <c r="S112" s="2"/>
    </row>
    <row r="113" spans="1:19" s="1" customFormat="1" ht="31.5" customHeight="1">
      <c r="A113" s="16">
        <v>20</v>
      </c>
      <c r="B113" s="66" t="s">
        <v>263</v>
      </c>
      <c r="C113" s="66" t="s">
        <v>264</v>
      </c>
      <c r="D113" s="66" t="s">
        <v>265</v>
      </c>
      <c r="E113" s="66">
        <v>8000</v>
      </c>
      <c r="F113" s="66">
        <v>30</v>
      </c>
      <c r="G113" s="66">
        <v>12000</v>
      </c>
      <c r="H113" s="66">
        <v>30</v>
      </c>
      <c r="I113" s="75">
        <v>30</v>
      </c>
      <c r="J113" s="75">
        <v>0</v>
      </c>
      <c r="K113" s="75">
        <v>0</v>
      </c>
      <c r="L113" s="66">
        <v>12000</v>
      </c>
      <c r="M113" s="50"/>
      <c r="N113" s="50"/>
      <c r="O113" s="50"/>
      <c r="P113" s="50"/>
      <c r="Q113" s="2"/>
      <c r="R113" s="2"/>
      <c r="S113" s="2"/>
    </row>
    <row r="114" spans="1:19" s="1" customFormat="1" ht="33" customHeight="1">
      <c r="A114" s="16">
        <v>21</v>
      </c>
      <c r="B114" s="66" t="s">
        <v>266</v>
      </c>
      <c r="C114" s="66" t="s">
        <v>264</v>
      </c>
      <c r="D114" s="66" t="s">
        <v>267</v>
      </c>
      <c r="E114" s="66">
        <v>20000</v>
      </c>
      <c r="F114" s="66">
        <v>242</v>
      </c>
      <c r="G114" s="66">
        <v>18000</v>
      </c>
      <c r="H114" s="66">
        <v>242</v>
      </c>
      <c r="I114" s="75">
        <v>242</v>
      </c>
      <c r="J114" s="75">
        <v>0</v>
      </c>
      <c r="K114" s="75">
        <v>0</v>
      </c>
      <c r="L114" s="66">
        <v>18000</v>
      </c>
      <c r="M114" s="50"/>
      <c r="N114" s="50"/>
      <c r="O114" s="50"/>
      <c r="P114" s="50"/>
      <c r="Q114" s="2"/>
      <c r="R114" s="2"/>
      <c r="S114" s="2"/>
    </row>
    <row r="115" spans="1:19" s="1" customFormat="1" ht="29.25" customHeight="1">
      <c r="A115" s="16">
        <v>22</v>
      </c>
      <c r="B115" s="66" t="s">
        <v>268</v>
      </c>
      <c r="C115" s="66" t="s">
        <v>264</v>
      </c>
      <c r="D115" s="66" t="s">
        <v>269</v>
      </c>
      <c r="E115" s="66">
        <v>10000</v>
      </c>
      <c r="F115" s="66">
        <v>30</v>
      </c>
      <c r="G115" s="66">
        <v>5000</v>
      </c>
      <c r="H115" s="66">
        <v>30</v>
      </c>
      <c r="I115" s="75">
        <v>30</v>
      </c>
      <c r="J115" s="75">
        <v>0</v>
      </c>
      <c r="K115" s="75">
        <v>0</v>
      </c>
      <c r="L115" s="66">
        <v>5000</v>
      </c>
      <c r="M115" s="50"/>
      <c r="N115" s="50"/>
      <c r="O115" s="50"/>
      <c r="P115" s="50"/>
      <c r="Q115" s="2"/>
      <c r="R115" s="2"/>
      <c r="S115" s="2"/>
    </row>
    <row r="116" spans="1:19" s="1" customFormat="1" ht="33" customHeight="1">
      <c r="A116" s="16">
        <v>23</v>
      </c>
      <c r="B116" s="66" t="s">
        <v>270</v>
      </c>
      <c r="C116" s="66" t="s">
        <v>271</v>
      </c>
      <c r="D116" s="66" t="s">
        <v>272</v>
      </c>
      <c r="E116" s="66">
        <v>29685</v>
      </c>
      <c r="F116" s="66">
        <v>220</v>
      </c>
      <c r="G116" s="66">
        <v>15300</v>
      </c>
      <c r="H116" s="66">
        <v>220</v>
      </c>
      <c r="I116" s="75">
        <v>220</v>
      </c>
      <c r="J116" s="75">
        <v>0</v>
      </c>
      <c r="K116" s="75">
        <v>0</v>
      </c>
      <c r="L116" s="66">
        <v>15300</v>
      </c>
      <c r="M116" s="50"/>
      <c r="N116" s="50"/>
      <c r="O116" s="50"/>
      <c r="P116" s="50"/>
      <c r="Q116" s="2"/>
      <c r="R116" s="2"/>
      <c r="S116" s="2"/>
    </row>
    <row r="117" spans="1:19" s="1" customFormat="1" ht="32.25" customHeight="1">
      <c r="A117" s="16">
        <v>24</v>
      </c>
      <c r="B117" s="66" t="s">
        <v>273</v>
      </c>
      <c r="C117" s="66" t="s">
        <v>274</v>
      </c>
      <c r="D117" s="66" t="s">
        <v>275</v>
      </c>
      <c r="E117" s="66">
        <v>6625</v>
      </c>
      <c r="F117" s="66">
        <v>16</v>
      </c>
      <c r="G117" s="66">
        <v>1035</v>
      </c>
      <c r="H117" s="66">
        <v>16</v>
      </c>
      <c r="I117" s="75">
        <v>16</v>
      </c>
      <c r="J117" s="75">
        <v>0</v>
      </c>
      <c r="K117" s="75">
        <v>0</v>
      </c>
      <c r="L117" s="66">
        <v>1035</v>
      </c>
      <c r="M117" s="50"/>
      <c r="N117" s="50"/>
      <c r="O117" s="50"/>
      <c r="P117" s="50"/>
      <c r="Q117" s="2"/>
      <c r="R117" s="2"/>
      <c r="S117" s="2"/>
    </row>
    <row r="118" spans="1:19" s="1" customFormat="1" ht="30.75" customHeight="1">
      <c r="A118" s="16">
        <v>25</v>
      </c>
      <c r="B118" s="66" t="s">
        <v>276</v>
      </c>
      <c r="C118" s="66" t="s">
        <v>274</v>
      </c>
      <c r="D118" s="66" t="s">
        <v>275</v>
      </c>
      <c r="E118" s="66">
        <v>8253</v>
      </c>
      <c r="F118" s="66">
        <v>24</v>
      </c>
      <c r="G118" s="66">
        <v>1800</v>
      </c>
      <c r="H118" s="66">
        <v>24</v>
      </c>
      <c r="I118" s="75">
        <v>24</v>
      </c>
      <c r="J118" s="75">
        <v>0</v>
      </c>
      <c r="K118" s="75">
        <v>0</v>
      </c>
      <c r="L118" s="66">
        <v>1800</v>
      </c>
      <c r="M118" s="50"/>
      <c r="N118" s="50"/>
      <c r="O118" s="50"/>
      <c r="P118" s="50"/>
      <c r="Q118" s="2"/>
      <c r="R118" s="2"/>
      <c r="S118" s="2"/>
    </row>
    <row r="119" spans="1:19" s="1" customFormat="1" ht="30" customHeight="1">
      <c r="A119" s="16">
        <v>26</v>
      </c>
      <c r="B119" s="66" t="s">
        <v>277</v>
      </c>
      <c r="C119" s="66" t="s">
        <v>274</v>
      </c>
      <c r="D119" s="66" t="s">
        <v>275</v>
      </c>
      <c r="E119" s="66">
        <v>11000</v>
      </c>
      <c r="F119" s="66">
        <v>200</v>
      </c>
      <c r="G119" s="66">
        <v>11241</v>
      </c>
      <c r="H119" s="66">
        <v>200</v>
      </c>
      <c r="I119" s="75">
        <v>200</v>
      </c>
      <c r="J119" s="75">
        <v>0</v>
      </c>
      <c r="K119" s="75">
        <v>0</v>
      </c>
      <c r="L119" s="66">
        <v>11241</v>
      </c>
      <c r="M119" s="50"/>
      <c r="N119" s="50"/>
      <c r="O119" s="50"/>
      <c r="P119" s="50"/>
      <c r="Q119" s="2"/>
      <c r="R119" s="2"/>
      <c r="S119" s="2"/>
    </row>
    <row r="120" spans="1:19" s="1" customFormat="1" ht="24" customHeight="1">
      <c r="A120" s="16">
        <v>27</v>
      </c>
      <c r="B120" s="66" t="s">
        <v>278</v>
      </c>
      <c r="C120" s="66" t="s">
        <v>279</v>
      </c>
      <c r="D120" s="66" t="s">
        <v>280</v>
      </c>
      <c r="E120" s="66">
        <v>824</v>
      </c>
      <c r="F120" s="66">
        <v>485</v>
      </c>
      <c r="G120" s="66">
        <v>34658</v>
      </c>
      <c r="H120" s="66">
        <v>485</v>
      </c>
      <c r="I120" s="75">
        <v>0</v>
      </c>
      <c r="J120" s="75">
        <v>0</v>
      </c>
      <c r="K120" s="75">
        <v>485</v>
      </c>
      <c r="L120" s="66">
        <v>34658</v>
      </c>
      <c r="M120" s="50"/>
      <c r="N120" s="50"/>
      <c r="O120" s="50"/>
      <c r="P120" s="50"/>
      <c r="Q120" s="2"/>
      <c r="R120" s="2"/>
      <c r="S120" s="2"/>
    </row>
    <row r="121" spans="1:19" s="1" customFormat="1" ht="34.5" customHeight="1">
      <c r="A121" s="16">
        <v>28</v>
      </c>
      <c r="B121" s="66" t="s">
        <v>281</v>
      </c>
      <c r="C121" s="66" t="s">
        <v>279</v>
      </c>
      <c r="D121" s="66" t="s">
        <v>282</v>
      </c>
      <c r="E121" s="66">
        <v>411</v>
      </c>
      <c r="F121" s="66">
        <v>242</v>
      </c>
      <c r="G121" s="66">
        <v>14880</v>
      </c>
      <c r="H121" s="66">
        <v>242</v>
      </c>
      <c r="I121" s="75">
        <v>0</v>
      </c>
      <c r="J121" s="75">
        <v>0</v>
      </c>
      <c r="K121" s="75">
        <v>242</v>
      </c>
      <c r="L121" s="66">
        <v>14880</v>
      </c>
      <c r="M121" s="50"/>
      <c r="N121" s="50"/>
      <c r="O121" s="50"/>
      <c r="P121" s="50"/>
      <c r="Q121" s="2"/>
      <c r="R121" s="2"/>
      <c r="S121" s="2"/>
    </row>
    <row r="122" spans="1:19" s="1" customFormat="1" ht="30" customHeight="1">
      <c r="A122" s="16">
        <v>29</v>
      </c>
      <c r="B122" s="66" t="s">
        <v>283</v>
      </c>
      <c r="C122" s="66" t="s">
        <v>279</v>
      </c>
      <c r="D122" s="66" t="s">
        <v>284</v>
      </c>
      <c r="E122" s="66">
        <v>867</v>
      </c>
      <c r="F122" s="66">
        <v>510</v>
      </c>
      <c r="G122" s="66">
        <v>56000</v>
      </c>
      <c r="H122" s="66">
        <v>510</v>
      </c>
      <c r="I122" s="75">
        <v>0</v>
      </c>
      <c r="J122" s="75">
        <v>0</v>
      </c>
      <c r="K122" s="75">
        <v>510</v>
      </c>
      <c r="L122" s="66">
        <v>56000</v>
      </c>
      <c r="M122" s="50"/>
      <c r="N122" s="50"/>
      <c r="O122" s="50"/>
      <c r="P122" s="50"/>
      <c r="Q122" s="2"/>
      <c r="R122" s="2"/>
      <c r="S122" s="2"/>
    </row>
    <row r="123" spans="1:19" s="1" customFormat="1" ht="32.25" customHeight="1">
      <c r="A123" s="16">
        <v>30</v>
      </c>
      <c r="B123" s="66" t="s">
        <v>285</v>
      </c>
      <c r="C123" s="66" t="s">
        <v>279</v>
      </c>
      <c r="D123" s="66" t="s">
        <v>286</v>
      </c>
      <c r="E123" s="66">
        <v>375</v>
      </c>
      <c r="F123" s="66">
        <v>221</v>
      </c>
      <c r="G123" s="66">
        <v>12981</v>
      </c>
      <c r="H123" s="66">
        <v>221</v>
      </c>
      <c r="I123" s="75">
        <v>0</v>
      </c>
      <c r="J123" s="75">
        <v>0</v>
      </c>
      <c r="K123" s="75">
        <v>221</v>
      </c>
      <c r="L123" s="66">
        <v>12981</v>
      </c>
      <c r="M123" s="50"/>
      <c r="N123" s="50"/>
      <c r="O123" s="50"/>
      <c r="P123" s="50"/>
      <c r="Q123" s="2"/>
      <c r="R123" s="2"/>
      <c r="S123" s="2"/>
    </row>
    <row r="124" spans="1:19" s="1" customFormat="1" ht="24" customHeight="1">
      <c r="A124" s="64" t="s">
        <v>287</v>
      </c>
      <c r="B124" s="64"/>
      <c r="C124" s="64"/>
      <c r="D124" s="64"/>
      <c r="E124" s="65">
        <f aca="true" t="shared" si="39" ref="E124:L124">SUM(E125:E141)</f>
        <v>110995.80000000002</v>
      </c>
      <c r="F124" s="65">
        <f t="shared" si="39"/>
        <v>1966</v>
      </c>
      <c r="G124" s="65">
        <f t="shared" si="39"/>
        <v>248129</v>
      </c>
      <c r="H124" s="65">
        <f t="shared" si="39"/>
        <v>1966</v>
      </c>
      <c r="I124" s="43">
        <f t="shared" si="39"/>
        <v>621</v>
      </c>
      <c r="J124" s="43">
        <f t="shared" si="39"/>
        <v>0</v>
      </c>
      <c r="K124" s="43">
        <f t="shared" si="39"/>
        <v>1345</v>
      </c>
      <c r="L124" s="65">
        <f t="shared" si="39"/>
        <v>248129</v>
      </c>
      <c r="M124" s="51"/>
      <c r="N124" s="51"/>
      <c r="O124" s="51"/>
      <c r="P124" s="51"/>
      <c r="Q124" s="2"/>
      <c r="R124" s="2"/>
      <c r="S124" s="2"/>
    </row>
    <row r="125" spans="1:19" s="1" customFormat="1" ht="30" customHeight="1">
      <c r="A125" s="16">
        <v>31</v>
      </c>
      <c r="B125" s="62" t="s">
        <v>288</v>
      </c>
      <c r="C125" s="67" t="s">
        <v>289</v>
      </c>
      <c r="D125" s="62" t="s">
        <v>290</v>
      </c>
      <c r="E125" s="59">
        <v>37129.34</v>
      </c>
      <c r="F125" s="59">
        <v>190</v>
      </c>
      <c r="G125" s="59">
        <v>47085</v>
      </c>
      <c r="H125" s="59">
        <v>190</v>
      </c>
      <c r="I125" s="73">
        <v>190</v>
      </c>
      <c r="J125" s="76">
        <v>0</v>
      </c>
      <c r="K125" s="76">
        <v>0</v>
      </c>
      <c r="L125" s="59">
        <v>47085</v>
      </c>
      <c r="M125" s="50"/>
      <c r="N125" s="50"/>
      <c r="O125" s="50"/>
      <c r="P125" s="50"/>
      <c r="Q125" s="2"/>
      <c r="R125" s="2"/>
      <c r="S125" s="2"/>
    </row>
    <row r="126" spans="1:19" s="1" customFormat="1" ht="30" customHeight="1">
      <c r="A126" s="16">
        <v>32</v>
      </c>
      <c r="B126" s="62" t="s">
        <v>291</v>
      </c>
      <c r="C126" s="67" t="s">
        <v>289</v>
      </c>
      <c r="D126" s="62" t="s">
        <v>292</v>
      </c>
      <c r="E126" s="59">
        <v>14848.26</v>
      </c>
      <c r="F126" s="59">
        <v>69</v>
      </c>
      <c r="G126" s="59">
        <v>18799</v>
      </c>
      <c r="H126" s="59">
        <v>69</v>
      </c>
      <c r="I126" s="73">
        <v>69</v>
      </c>
      <c r="J126" s="77">
        <v>0</v>
      </c>
      <c r="K126" s="77">
        <v>0</v>
      </c>
      <c r="L126" s="59">
        <v>18799</v>
      </c>
      <c r="M126" s="50"/>
      <c r="N126" s="50"/>
      <c r="O126" s="50"/>
      <c r="P126" s="50"/>
      <c r="Q126" s="2"/>
      <c r="R126" s="2"/>
      <c r="S126" s="2"/>
    </row>
    <row r="127" spans="1:19" s="1" customFormat="1" ht="38.25" customHeight="1">
      <c r="A127" s="16">
        <v>33</v>
      </c>
      <c r="B127" s="67" t="s">
        <v>293</v>
      </c>
      <c r="C127" s="67" t="s">
        <v>289</v>
      </c>
      <c r="D127" s="67" t="s">
        <v>294</v>
      </c>
      <c r="E127" s="68">
        <v>2000</v>
      </c>
      <c r="F127" s="68">
        <v>24</v>
      </c>
      <c r="G127" s="59">
        <v>2160</v>
      </c>
      <c r="H127" s="68">
        <v>24</v>
      </c>
      <c r="I127" s="77">
        <v>24</v>
      </c>
      <c r="J127" s="77">
        <v>0</v>
      </c>
      <c r="K127" s="77">
        <v>0</v>
      </c>
      <c r="L127" s="68">
        <v>2160</v>
      </c>
      <c r="M127" s="50"/>
      <c r="N127" s="50"/>
      <c r="O127" s="50"/>
      <c r="P127" s="50"/>
      <c r="Q127" s="2"/>
      <c r="R127" s="2"/>
      <c r="S127" s="2"/>
    </row>
    <row r="128" spans="1:19" s="1" customFormat="1" ht="49.5" customHeight="1">
      <c r="A128" s="16">
        <v>34</v>
      </c>
      <c r="B128" s="67" t="s">
        <v>295</v>
      </c>
      <c r="C128" s="67" t="s">
        <v>296</v>
      </c>
      <c r="D128" s="67" t="s">
        <v>297</v>
      </c>
      <c r="E128" s="68">
        <v>10000</v>
      </c>
      <c r="F128" s="68">
        <v>138</v>
      </c>
      <c r="G128" s="68">
        <v>8200</v>
      </c>
      <c r="H128" s="68">
        <v>138</v>
      </c>
      <c r="I128" s="77">
        <v>138</v>
      </c>
      <c r="J128" s="77">
        <v>0</v>
      </c>
      <c r="K128" s="77">
        <v>0</v>
      </c>
      <c r="L128" s="68">
        <v>8200</v>
      </c>
      <c r="M128" s="78"/>
      <c r="N128" s="78"/>
      <c r="O128" s="78"/>
      <c r="P128" s="78"/>
      <c r="Q128" s="2"/>
      <c r="R128" s="2"/>
      <c r="S128" s="2"/>
    </row>
    <row r="129" spans="1:19" s="1" customFormat="1" ht="49.5" customHeight="1">
      <c r="A129" s="16">
        <v>35</v>
      </c>
      <c r="B129" s="67" t="s">
        <v>298</v>
      </c>
      <c r="C129" s="67" t="s">
        <v>296</v>
      </c>
      <c r="D129" s="67" t="s">
        <v>299</v>
      </c>
      <c r="E129" s="68">
        <v>29710</v>
      </c>
      <c r="F129" s="68">
        <v>140</v>
      </c>
      <c r="G129" s="68">
        <v>36031</v>
      </c>
      <c r="H129" s="68">
        <v>140</v>
      </c>
      <c r="I129" s="77">
        <v>140</v>
      </c>
      <c r="J129" s="77">
        <v>0</v>
      </c>
      <c r="K129" s="77">
        <v>0</v>
      </c>
      <c r="L129" s="68">
        <v>36031</v>
      </c>
      <c r="M129" s="78"/>
      <c r="N129" s="78"/>
      <c r="O129" s="78"/>
      <c r="P129" s="78"/>
      <c r="Q129" s="2"/>
      <c r="R129" s="2"/>
      <c r="S129" s="2"/>
    </row>
    <row r="130" spans="1:19" s="1" customFormat="1" ht="49.5" customHeight="1">
      <c r="A130" s="16">
        <v>36</v>
      </c>
      <c r="B130" s="67" t="s">
        <v>300</v>
      </c>
      <c r="C130" s="67" t="s">
        <v>296</v>
      </c>
      <c r="D130" s="67" t="s">
        <v>301</v>
      </c>
      <c r="E130" s="68">
        <v>3700</v>
      </c>
      <c r="F130" s="68">
        <v>19</v>
      </c>
      <c r="G130" s="68">
        <v>4600</v>
      </c>
      <c r="H130" s="68">
        <v>19</v>
      </c>
      <c r="I130" s="77">
        <v>19</v>
      </c>
      <c r="J130" s="77">
        <v>0</v>
      </c>
      <c r="K130" s="77">
        <v>0</v>
      </c>
      <c r="L130" s="68">
        <v>4600</v>
      </c>
      <c r="M130" s="78"/>
      <c r="N130" s="78"/>
      <c r="O130" s="78"/>
      <c r="P130" s="78"/>
      <c r="Q130" s="2"/>
      <c r="R130" s="2"/>
      <c r="S130" s="2"/>
    </row>
    <row r="131" spans="1:19" s="1" customFormat="1" ht="49.5" customHeight="1">
      <c r="A131" s="16">
        <v>37</v>
      </c>
      <c r="B131" s="58" t="s">
        <v>302</v>
      </c>
      <c r="C131" s="58" t="s">
        <v>303</v>
      </c>
      <c r="D131" s="58" t="s">
        <v>304</v>
      </c>
      <c r="E131" s="68">
        <v>8000</v>
      </c>
      <c r="F131" s="68">
        <v>32</v>
      </c>
      <c r="G131" s="68">
        <v>4000</v>
      </c>
      <c r="H131" s="68">
        <v>32</v>
      </c>
      <c r="I131" s="77">
        <v>32</v>
      </c>
      <c r="J131" s="77">
        <v>0</v>
      </c>
      <c r="K131" s="77">
        <v>0</v>
      </c>
      <c r="L131" s="68">
        <v>4000</v>
      </c>
      <c r="M131" s="78"/>
      <c r="N131" s="78"/>
      <c r="O131" s="78"/>
      <c r="P131" s="78"/>
      <c r="Q131" s="2"/>
      <c r="R131" s="2"/>
      <c r="S131" s="2"/>
    </row>
    <row r="132" spans="1:19" s="1" customFormat="1" ht="49.5" customHeight="1">
      <c r="A132" s="16">
        <v>38</v>
      </c>
      <c r="B132" s="58" t="s">
        <v>305</v>
      </c>
      <c r="C132" s="62" t="s">
        <v>306</v>
      </c>
      <c r="D132" s="58" t="s">
        <v>307</v>
      </c>
      <c r="E132" s="68">
        <v>1812</v>
      </c>
      <c r="F132" s="68">
        <v>9</v>
      </c>
      <c r="G132" s="68">
        <v>2395</v>
      </c>
      <c r="H132" s="68">
        <v>9</v>
      </c>
      <c r="I132" s="77">
        <v>9</v>
      </c>
      <c r="J132" s="77">
        <v>0</v>
      </c>
      <c r="K132" s="77">
        <v>0</v>
      </c>
      <c r="L132" s="68">
        <v>2395</v>
      </c>
      <c r="M132" s="78"/>
      <c r="N132" s="78"/>
      <c r="O132" s="78"/>
      <c r="P132" s="78"/>
      <c r="Q132" s="2"/>
      <c r="R132" s="2"/>
      <c r="S132" s="2"/>
    </row>
    <row r="133" spans="1:19" s="1" customFormat="1" ht="30" customHeight="1">
      <c r="A133" s="16">
        <v>39</v>
      </c>
      <c r="B133" s="61" t="s">
        <v>308</v>
      </c>
      <c r="C133" s="61" t="s">
        <v>309</v>
      </c>
      <c r="D133" s="61" t="s">
        <v>310</v>
      </c>
      <c r="E133" s="59">
        <v>270</v>
      </c>
      <c r="F133" s="59">
        <v>104</v>
      </c>
      <c r="G133" s="59">
        <v>10876</v>
      </c>
      <c r="H133" s="59">
        <v>104</v>
      </c>
      <c r="I133" s="97">
        <v>0</v>
      </c>
      <c r="J133" s="97">
        <v>0</v>
      </c>
      <c r="K133" s="73">
        <v>104</v>
      </c>
      <c r="L133" s="59">
        <v>10876</v>
      </c>
      <c r="M133" s="78"/>
      <c r="N133" s="78"/>
      <c r="O133" s="78"/>
      <c r="P133" s="78"/>
      <c r="Q133" s="2"/>
      <c r="R133" s="2"/>
      <c r="S133" s="2"/>
    </row>
    <row r="134" spans="1:19" s="1" customFormat="1" ht="27" customHeight="1">
      <c r="A134" s="16">
        <v>40</v>
      </c>
      <c r="B134" s="62" t="s">
        <v>311</v>
      </c>
      <c r="C134" s="58" t="s">
        <v>309</v>
      </c>
      <c r="D134" s="62" t="s">
        <v>312</v>
      </c>
      <c r="E134" s="59">
        <v>708</v>
      </c>
      <c r="F134" s="59">
        <v>236</v>
      </c>
      <c r="G134" s="59">
        <v>18880</v>
      </c>
      <c r="H134" s="59">
        <v>236</v>
      </c>
      <c r="I134" s="97">
        <v>0</v>
      </c>
      <c r="J134" s="97">
        <v>0</v>
      </c>
      <c r="K134" s="73">
        <v>236</v>
      </c>
      <c r="L134" s="59">
        <v>18880</v>
      </c>
      <c r="M134" s="78"/>
      <c r="N134" s="78"/>
      <c r="O134" s="78"/>
      <c r="P134" s="78"/>
      <c r="Q134" s="2"/>
      <c r="R134" s="2"/>
      <c r="S134" s="2"/>
    </row>
    <row r="135" spans="1:19" s="1" customFormat="1" ht="30" customHeight="1">
      <c r="A135" s="16">
        <v>41</v>
      </c>
      <c r="B135" s="62" t="s">
        <v>313</v>
      </c>
      <c r="C135" s="58" t="s">
        <v>309</v>
      </c>
      <c r="D135" s="62" t="s">
        <v>312</v>
      </c>
      <c r="E135" s="59">
        <v>423</v>
      </c>
      <c r="F135" s="59">
        <v>141</v>
      </c>
      <c r="G135" s="59">
        <v>11280</v>
      </c>
      <c r="H135" s="59">
        <v>141</v>
      </c>
      <c r="I135" s="97">
        <v>0</v>
      </c>
      <c r="J135" s="97">
        <v>0</v>
      </c>
      <c r="K135" s="73">
        <v>141</v>
      </c>
      <c r="L135" s="59">
        <v>11280</v>
      </c>
      <c r="M135" s="78"/>
      <c r="N135" s="78"/>
      <c r="O135" s="78"/>
      <c r="P135" s="78"/>
      <c r="Q135" s="2"/>
      <c r="R135" s="2"/>
      <c r="S135" s="2"/>
    </row>
    <row r="136" spans="1:19" s="1" customFormat="1" ht="30" customHeight="1">
      <c r="A136" s="16">
        <v>42</v>
      </c>
      <c r="B136" s="62" t="s">
        <v>314</v>
      </c>
      <c r="C136" s="62" t="s">
        <v>287</v>
      </c>
      <c r="D136" s="62" t="s">
        <v>315</v>
      </c>
      <c r="E136" s="59">
        <v>630</v>
      </c>
      <c r="F136" s="59">
        <v>210</v>
      </c>
      <c r="G136" s="59">
        <v>19340</v>
      </c>
      <c r="H136" s="59">
        <v>210</v>
      </c>
      <c r="I136" s="97">
        <v>0</v>
      </c>
      <c r="J136" s="97">
        <v>0</v>
      </c>
      <c r="K136" s="73">
        <v>210</v>
      </c>
      <c r="L136" s="59">
        <v>19340</v>
      </c>
      <c r="M136" s="78"/>
      <c r="N136" s="78"/>
      <c r="O136" s="78"/>
      <c r="P136" s="78"/>
      <c r="Q136" s="2"/>
      <c r="R136" s="2"/>
      <c r="S136" s="2"/>
    </row>
    <row r="137" spans="1:19" s="1" customFormat="1" ht="30" customHeight="1">
      <c r="A137" s="16">
        <v>43</v>
      </c>
      <c r="B137" s="62" t="s">
        <v>316</v>
      </c>
      <c r="C137" s="58" t="s">
        <v>309</v>
      </c>
      <c r="D137" s="62" t="s">
        <v>317</v>
      </c>
      <c r="E137" s="59">
        <v>187.2</v>
      </c>
      <c r="F137" s="59">
        <v>72</v>
      </c>
      <c r="G137" s="59">
        <v>4000</v>
      </c>
      <c r="H137" s="59">
        <v>72</v>
      </c>
      <c r="I137" s="97">
        <v>0</v>
      </c>
      <c r="J137" s="97">
        <v>0</v>
      </c>
      <c r="K137" s="73">
        <v>72</v>
      </c>
      <c r="L137" s="59">
        <v>4000</v>
      </c>
      <c r="M137" s="78"/>
      <c r="N137" s="78"/>
      <c r="O137" s="78"/>
      <c r="P137" s="78"/>
      <c r="Q137" s="2"/>
      <c r="R137" s="2"/>
      <c r="S137" s="2"/>
    </row>
    <row r="138" spans="1:19" s="1" customFormat="1" ht="30" customHeight="1">
      <c r="A138" s="16">
        <v>44</v>
      </c>
      <c r="B138" s="62" t="s">
        <v>318</v>
      </c>
      <c r="C138" s="58" t="s">
        <v>309</v>
      </c>
      <c r="D138" s="62" t="s">
        <v>319</v>
      </c>
      <c r="E138" s="59">
        <v>249.6</v>
      </c>
      <c r="F138" s="59">
        <v>96</v>
      </c>
      <c r="G138" s="59">
        <v>7873</v>
      </c>
      <c r="H138" s="59">
        <v>96</v>
      </c>
      <c r="I138" s="97">
        <v>0</v>
      </c>
      <c r="J138" s="97">
        <v>0</v>
      </c>
      <c r="K138" s="73">
        <v>96</v>
      </c>
      <c r="L138" s="59">
        <v>7873</v>
      </c>
      <c r="M138" s="78"/>
      <c r="N138" s="78"/>
      <c r="O138" s="78"/>
      <c r="P138" s="78"/>
      <c r="Q138" s="2"/>
      <c r="R138" s="2"/>
      <c r="S138" s="2"/>
    </row>
    <row r="139" spans="1:19" s="1" customFormat="1" ht="30" customHeight="1">
      <c r="A139" s="16">
        <v>45</v>
      </c>
      <c r="B139" s="62" t="s">
        <v>320</v>
      </c>
      <c r="C139" s="58" t="s">
        <v>309</v>
      </c>
      <c r="D139" s="62" t="s">
        <v>321</v>
      </c>
      <c r="E139" s="59">
        <v>176.8</v>
      </c>
      <c r="F139" s="59">
        <v>68</v>
      </c>
      <c r="G139" s="59">
        <v>3890</v>
      </c>
      <c r="H139" s="59">
        <v>68</v>
      </c>
      <c r="I139" s="97">
        <v>0</v>
      </c>
      <c r="J139" s="97">
        <v>0</v>
      </c>
      <c r="K139" s="73">
        <v>68</v>
      </c>
      <c r="L139" s="59">
        <v>3890</v>
      </c>
      <c r="M139" s="78"/>
      <c r="N139" s="78"/>
      <c r="O139" s="78"/>
      <c r="P139" s="78"/>
      <c r="Q139" s="2"/>
      <c r="R139" s="2"/>
      <c r="S139" s="2"/>
    </row>
    <row r="140" spans="1:19" s="1" customFormat="1" ht="30" customHeight="1">
      <c r="A140" s="16">
        <v>46</v>
      </c>
      <c r="B140" s="79" t="s">
        <v>322</v>
      </c>
      <c r="C140" s="61" t="s">
        <v>309</v>
      </c>
      <c r="D140" s="79" t="s">
        <v>323</v>
      </c>
      <c r="E140" s="59">
        <v>486</v>
      </c>
      <c r="F140" s="59">
        <v>162</v>
      </c>
      <c r="G140" s="59">
        <v>18000</v>
      </c>
      <c r="H140" s="59">
        <v>162</v>
      </c>
      <c r="I140" s="97">
        <v>0</v>
      </c>
      <c r="J140" s="97">
        <v>0</v>
      </c>
      <c r="K140" s="73">
        <v>162</v>
      </c>
      <c r="L140" s="59">
        <v>18000</v>
      </c>
      <c r="M140" s="78"/>
      <c r="N140" s="78"/>
      <c r="O140" s="78"/>
      <c r="P140" s="78"/>
      <c r="Q140" s="2"/>
      <c r="R140" s="2"/>
      <c r="S140" s="2"/>
    </row>
    <row r="141" spans="1:19" s="1" customFormat="1" ht="30" customHeight="1">
      <c r="A141" s="16">
        <v>47</v>
      </c>
      <c r="B141" s="62" t="s">
        <v>324</v>
      </c>
      <c r="C141" s="58" t="s">
        <v>309</v>
      </c>
      <c r="D141" s="62" t="s">
        <v>325</v>
      </c>
      <c r="E141" s="59">
        <v>665.6</v>
      </c>
      <c r="F141" s="59">
        <v>256</v>
      </c>
      <c r="G141" s="59">
        <v>30720</v>
      </c>
      <c r="H141" s="59">
        <v>256</v>
      </c>
      <c r="I141" s="97">
        <v>0</v>
      </c>
      <c r="J141" s="97">
        <v>0</v>
      </c>
      <c r="K141" s="73">
        <v>256</v>
      </c>
      <c r="L141" s="59">
        <v>30720</v>
      </c>
      <c r="M141" s="78"/>
      <c r="N141" s="78"/>
      <c r="O141" s="78"/>
      <c r="P141" s="78"/>
      <c r="Q141" s="2"/>
      <c r="R141" s="2"/>
      <c r="S141" s="2"/>
    </row>
    <row r="142" spans="1:19" s="1" customFormat="1" ht="25.5" customHeight="1">
      <c r="A142" s="80" t="s">
        <v>326</v>
      </c>
      <c r="B142" s="80"/>
      <c r="C142" s="80"/>
      <c r="D142" s="80"/>
      <c r="E142" s="81">
        <f aca="true" t="shared" si="40" ref="E142:L142">SUM(E143:E166)</f>
        <v>304021</v>
      </c>
      <c r="F142" s="81">
        <f t="shared" si="40"/>
        <v>3516</v>
      </c>
      <c r="G142" s="81">
        <f t="shared" si="40"/>
        <v>356989</v>
      </c>
      <c r="H142" s="81">
        <f t="shared" si="40"/>
        <v>3516</v>
      </c>
      <c r="I142" s="98">
        <f t="shared" si="40"/>
        <v>2325</v>
      </c>
      <c r="J142" s="98">
        <f t="shared" si="40"/>
        <v>0</v>
      </c>
      <c r="K142" s="98">
        <f t="shared" si="40"/>
        <v>1191</v>
      </c>
      <c r="L142" s="81">
        <f t="shared" si="40"/>
        <v>356989</v>
      </c>
      <c r="M142" s="80"/>
      <c r="N142" s="80"/>
      <c r="O142" s="80"/>
      <c r="P142" s="80"/>
      <c r="Q142" s="2"/>
      <c r="R142" s="2"/>
      <c r="S142" s="2"/>
    </row>
    <row r="143" spans="1:19" s="1" customFormat="1" ht="38.25" customHeight="1">
      <c r="A143" s="67">
        <v>48</v>
      </c>
      <c r="B143" s="67" t="s">
        <v>327</v>
      </c>
      <c r="C143" s="67" t="s">
        <v>303</v>
      </c>
      <c r="D143" s="67" t="s">
        <v>328</v>
      </c>
      <c r="E143" s="67">
        <v>26000</v>
      </c>
      <c r="F143" s="67">
        <v>108</v>
      </c>
      <c r="G143" s="67">
        <v>10800</v>
      </c>
      <c r="H143" s="67">
        <v>108</v>
      </c>
      <c r="I143" s="77">
        <v>108</v>
      </c>
      <c r="J143" s="77">
        <v>0</v>
      </c>
      <c r="K143" s="77">
        <v>0</v>
      </c>
      <c r="L143" s="67">
        <v>10800</v>
      </c>
      <c r="M143" s="67"/>
      <c r="N143" s="67"/>
      <c r="O143" s="67"/>
      <c r="P143" s="67"/>
      <c r="Q143" s="2"/>
      <c r="R143" s="2"/>
      <c r="S143" s="2"/>
    </row>
    <row r="144" spans="1:19" s="1" customFormat="1" ht="24" customHeight="1">
      <c r="A144" s="67">
        <v>49</v>
      </c>
      <c r="B144" s="67" t="s">
        <v>329</v>
      </c>
      <c r="C144" s="67" t="s">
        <v>303</v>
      </c>
      <c r="D144" s="67" t="s">
        <v>330</v>
      </c>
      <c r="E144" s="67">
        <v>25000</v>
      </c>
      <c r="F144" s="67">
        <v>377</v>
      </c>
      <c r="G144" s="67">
        <v>21000</v>
      </c>
      <c r="H144" s="67">
        <v>377</v>
      </c>
      <c r="I144" s="77">
        <v>377</v>
      </c>
      <c r="J144" s="77">
        <v>0</v>
      </c>
      <c r="K144" s="77">
        <v>0</v>
      </c>
      <c r="L144" s="67">
        <v>21000</v>
      </c>
      <c r="M144" s="67"/>
      <c r="N144" s="67"/>
      <c r="O144" s="67"/>
      <c r="P144" s="67"/>
      <c r="Q144" s="2"/>
      <c r="R144" s="2"/>
      <c r="S144" s="2"/>
    </row>
    <row r="145" spans="1:19" s="1" customFormat="1" ht="24" customHeight="1">
      <c r="A145" s="67">
        <v>50</v>
      </c>
      <c r="B145" s="67" t="s">
        <v>331</v>
      </c>
      <c r="C145" s="67" t="s">
        <v>303</v>
      </c>
      <c r="D145" s="67" t="s">
        <v>332</v>
      </c>
      <c r="E145" s="67">
        <v>15000</v>
      </c>
      <c r="F145" s="67">
        <v>43</v>
      </c>
      <c r="G145" s="67">
        <v>13000</v>
      </c>
      <c r="H145" s="67">
        <v>43</v>
      </c>
      <c r="I145" s="77">
        <v>43</v>
      </c>
      <c r="J145" s="77">
        <v>0</v>
      </c>
      <c r="K145" s="77">
        <v>0</v>
      </c>
      <c r="L145" s="67">
        <v>13000</v>
      </c>
      <c r="M145" s="67"/>
      <c r="N145" s="67"/>
      <c r="O145" s="67"/>
      <c r="P145" s="67"/>
      <c r="Q145" s="2"/>
      <c r="R145" s="2"/>
      <c r="S145" s="2"/>
    </row>
    <row r="146" spans="1:19" s="1" customFormat="1" ht="32.25" customHeight="1">
      <c r="A146" s="67">
        <v>51</v>
      </c>
      <c r="B146" s="67" t="s">
        <v>333</v>
      </c>
      <c r="C146" s="67" t="s">
        <v>334</v>
      </c>
      <c r="D146" s="67" t="s">
        <v>335</v>
      </c>
      <c r="E146" s="67">
        <v>42000</v>
      </c>
      <c r="F146" s="67">
        <v>400</v>
      </c>
      <c r="G146" s="67">
        <v>51000</v>
      </c>
      <c r="H146" s="67">
        <v>400</v>
      </c>
      <c r="I146" s="77">
        <v>400</v>
      </c>
      <c r="J146" s="77">
        <v>0</v>
      </c>
      <c r="K146" s="77">
        <v>0</v>
      </c>
      <c r="L146" s="67">
        <v>51000</v>
      </c>
      <c r="M146" s="67"/>
      <c r="N146" s="67"/>
      <c r="O146" s="67"/>
      <c r="P146" s="67"/>
      <c r="Q146" s="2"/>
      <c r="R146" s="2"/>
      <c r="S146" s="2"/>
    </row>
    <row r="147" spans="1:19" s="1" customFormat="1" ht="28.5" customHeight="1">
      <c r="A147" s="67">
        <v>52</v>
      </c>
      <c r="B147" s="67" t="s">
        <v>336</v>
      </c>
      <c r="C147" s="67" t="s">
        <v>334</v>
      </c>
      <c r="D147" s="67" t="s">
        <v>337</v>
      </c>
      <c r="E147" s="67">
        <v>45000</v>
      </c>
      <c r="F147" s="67">
        <v>490</v>
      </c>
      <c r="G147" s="67">
        <v>47500</v>
      </c>
      <c r="H147" s="67">
        <v>490</v>
      </c>
      <c r="I147" s="77">
        <v>490</v>
      </c>
      <c r="J147" s="77">
        <v>0</v>
      </c>
      <c r="K147" s="77">
        <v>0</v>
      </c>
      <c r="L147" s="67">
        <v>47500</v>
      </c>
      <c r="M147" s="67"/>
      <c r="N147" s="67"/>
      <c r="O147" s="67"/>
      <c r="P147" s="67"/>
      <c r="Q147" s="2"/>
      <c r="R147" s="2"/>
      <c r="S147" s="2"/>
    </row>
    <row r="148" spans="1:19" s="1" customFormat="1" ht="36.75" customHeight="1">
      <c r="A148" s="67">
        <v>53</v>
      </c>
      <c r="B148" s="67" t="s">
        <v>338</v>
      </c>
      <c r="C148" s="67" t="s">
        <v>339</v>
      </c>
      <c r="D148" s="67" t="s">
        <v>340</v>
      </c>
      <c r="E148" s="67">
        <v>15236</v>
      </c>
      <c r="F148" s="67">
        <v>62</v>
      </c>
      <c r="G148" s="67">
        <v>15960</v>
      </c>
      <c r="H148" s="67">
        <v>62</v>
      </c>
      <c r="I148" s="77">
        <v>62</v>
      </c>
      <c r="J148" s="77">
        <v>0</v>
      </c>
      <c r="K148" s="77">
        <v>0</v>
      </c>
      <c r="L148" s="67">
        <v>15960</v>
      </c>
      <c r="M148" s="67"/>
      <c r="N148" s="67"/>
      <c r="O148" s="67"/>
      <c r="P148" s="67"/>
      <c r="Q148" s="2"/>
      <c r="R148" s="2"/>
      <c r="S148" s="2"/>
    </row>
    <row r="149" spans="1:19" s="1" customFormat="1" ht="39.75" customHeight="1">
      <c r="A149" s="67">
        <v>54</v>
      </c>
      <c r="B149" s="82" t="s">
        <v>341</v>
      </c>
      <c r="C149" s="82" t="s">
        <v>342</v>
      </c>
      <c r="D149" s="82" t="s">
        <v>343</v>
      </c>
      <c r="E149" s="83">
        <v>18580</v>
      </c>
      <c r="F149" s="82">
        <v>140</v>
      </c>
      <c r="G149" s="83">
        <v>18000</v>
      </c>
      <c r="H149" s="84">
        <v>140</v>
      </c>
      <c r="I149" s="99">
        <v>140</v>
      </c>
      <c r="J149" s="100">
        <v>0</v>
      </c>
      <c r="K149" s="77">
        <v>0</v>
      </c>
      <c r="L149" s="77">
        <v>18000</v>
      </c>
      <c r="M149" s="78"/>
      <c r="N149" s="78"/>
      <c r="O149" s="78"/>
      <c r="P149" s="78"/>
      <c r="Q149" s="2"/>
      <c r="R149" s="2"/>
      <c r="S149" s="2"/>
    </row>
    <row r="150" spans="1:19" s="1" customFormat="1" ht="39.75" customHeight="1">
      <c r="A150" s="67">
        <v>55</v>
      </c>
      <c r="B150" s="82" t="s">
        <v>344</v>
      </c>
      <c r="C150" s="82" t="s">
        <v>342</v>
      </c>
      <c r="D150" s="82" t="s">
        <v>345</v>
      </c>
      <c r="E150" s="85">
        <v>1740</v>
      </c>
      <c r="F150" s="86">
        <v>12</v>
      </c>
      <c r="G150" s="85">
        <v>1320</v>
      </c>
      <c r="H150" s="87">
        <v>12</v>
      </c>
      <c r="I150" s="101">
        <v>12</v>
      </c>
      <c r="J150" s="86">
        <v>0</v>
      </c>
      <c r="K150" s="77">
        <v>0</v>
      </c>
      <c r="L150" s="68">
        <v>1320</v>
      </c>
      <c r="M150" s="12"/>
      <c r="N150" s="12"/>
      <c r="O150" s="12"/>
      <c r="P150" s="12"/>
      <c r="Q150" s="2"/>
      <c r="R150" s="2"/>
      <c r="S150" s="2"/>
    </row>
    <row r="151" spans="1:19" s="1" customFormat="1" ht="39.75" customHeight="1">
      <c r="A151" s="67">
        <v>56</v>
      </c>
      <c r="B151" s="82" t="s">
        <v>346</v>
      </c>
      <c r="C151" s="82" t="s">
        <v>342</v>
      </c>
      <c r="D151" s="82" t="s">
        <v>347</v>
      </c>
      <c r="E151" s="83">
        <v>21743</v>
      </c>
      <c r="F151" s="82">
        <v>110</v>
      </c>
      <c r="G151" s="83">
        <v>13060</v>
      </c>
      <c r="H151" s="87">
        <v>110</v>
      </c>
      <c r="I151" s="101">
        <v>110</v>
      </c>
      <c r="J151" s="100">
        <v>0</v>
      </c>
      <c r="K151" s="77">
        <v>0</v>
      </c>
      <c r="L151" s="67">
        <v>13060</v>
      </c>
      <c r="M151" s="78"/>
      <c r="N151" s="78"/>
      <c r="O151" s="78"/>
      <c r="P151" s="78"/>
      <c r="Q151" s="2"/>
      <c r="R151" s="2"/>
      <c r="S151" s="2"/>
    </row>
    <row r="152" spans="1:19" s="1" customFormat="1" ht="39.75" customHeight="1">
      <c r="A152" s="67">
        <v>57</v>
      </c>
      <c r="B152" s="82" t="s">
        <v>348</v>
      </c>
      <c r="C152" s="82" t="s">
        <v>342</v>
      </c>
      <c r="D152" s="82" t="s">
        <v>349</v>
      </c>
      <c r="E152" s="83">
        <v>5650</v>
      </c>
      <c r="F152" s="82">
        <v>50</v>
      </c>
      <c r="G152" s="83">
        <v>6780</v>
      </c>
      <c r="H152" s="87">
        <v>50</v>
      </c>
      <c r="I152" s="101">
        <v>50</v>
      </c>
      <c r="J152" s="100">
        <v>0</v>
      </c>
      <c r="K152" s="77">
        <v>0</v>
      </c>
      <c r="L152" s="68">
        <v>6780</v>
      </c>
      <c r="M152" s="12"/>
      <c r="N152" s="12"/>
      <c r="O152" s="12"/>
      <c r="P152" s="12"/>
      <c r="Q152" s="2"/>
      <c r="R152" s="2"/>
      <c r="S152" s="2"/>
    </row>
    <row r="153" spans="1:19" s="1" customFormat="1" ht="39.75" customHeight="1">
      <c r="A153" s="67">
        <v>58</v>
      </c>
      <c r="B153" s="82" t="s">
        <v>350</v>
      </c>
      <c r="C153" s="82" t="s">
        <v>342</v>
      </c>
      <c r="D153" s="82" t="s">
        <v>351</v>
      </c>
      <c r="E153" s="83">
        <v>26540</v>
      </c>
      <c r="F153" s="82">
        <v>40</v>
      </c>
      <c r="G153" s="83">
        <v>27500</v>
      </c>
      <c r="H153" s="87">
        <v>40</v>
      </c>
      <c r="I153" s="101">
        <v>40</v>
      </c>
      <c r="J153" s="100">
        <v>0</v>
      </c>
      <c r="K153" s="77">
        <v>0</v>
      </c>
      <c r="L153" s="67">
        <v>27500</v>
      </c>
      <c r="M153" s="67"/>
      <c r="N153" s="67"/>
      <c r="O153" s="67"/>
      <c r="P153" s="67"/>
      <c r="Q153" s="2"/>
      <c r="R153" s="2"/>
      <c r="S153" s="2"/>
    </row>
    <row r="154" spans="1:19" s="1" customFormat="1" ht="30" customHeight="1">
      <c r="A154" s="67">
        <v>59</v>
      </c>
      <c r="B154" s="82" t="s">
        <v>352</v>
      </c>
      <c r="C154" s="82" t="s">
        <v>342</v>
      </c>
      <c r="D154" s="82" t="s">
        <v>353</v>
      </c>
      <c r="E154" s="83">
        <v>1650</v>
      </c>
      <c r="F154" s="82">
        <v>30</v>
      </c>
      <c r="G154" s="83">
        <v>1500</v>
      </c>
      <c r="H154" s="87">
        <v>30</v>
      </c>
      <c r="I154" s="101">
        <v>30</v>
      </c>
      <c r="J154" s="100">
        <v>0</v>
      </c>
      <c r="K154" s="77">
        <v>0</v>
      </c>
      <c r="L154" s="67">
        <v>1500</v>
      </c>
      <c r="M154" s="68"/>
      <c r="N154" s="68"/>
      <c r="O154" s="68"/>
      <c r="P154" s="68"/>
      <c r="Q154" s="2"/>
      <c r="R154" s="2"/>
      <c r="S154" s="2"/>
    </row>
    <row r="155" spans="1:19" s="1" customFormat="1" ht="39.75" customHeight="1">
      <c r="A155" s="67">
        <v>60</v>
      </c>
      <c r="B155" s="62" t="s">
        <v>354</v>
      </c>
      <c r="C155" s="62" t="s">
        <v>355</v>
      </c>
      <c r="D155" s="62" t="s">
        <v>356</v>
      </c>
      <c r="E155" s="59">
        <v>15000</v>
      </c>
      <c r="F155" s="73">
        <v>181</v>
      </c>
      <c r="G155" s="74">
        <v>12000</v>
      </c>
      <c r="H155" s="73">
        <v>181</v>
      </c>
      <c r="I155" s="73">
        <v>181</v>
      </c>
      <c r="J155" s="100">
        <v>0</v>
      </c>
      <c r="K155" s="77">
        <v>0</v>
      </c>
      <c r="L155" s="67">
        <v>12000</v>
      </c>
      <c r="M155" s="68"/>
      <c r="N155" s="68"/>
      <c r="O155" s="68"/>
      <c r="P155" s="68"/>
      <c r="Q155" s="2"/>
      <c r="R155" s="2"/>
      <c r="S155" s="2"/>
    </row>
    <row r="156" spans="1:19" s="1" customFormat="1" ht="39.75" customHeight="1">
      <c r="A156" s="67">
        <v>61</v>
      </c>
      <c r="B156" s="82" t="s">
        <v>357</v>
      </c>
      <c r="C156" s="82" t="s">
        <v>358</v>
      </c>
      <c r="D156" s="82" t="s">
        <v>359</v>
      </c>
      <c r="E156" s="83">
        <v>24500</v>
      </c>
      <c r="F156" s="82">
        <v>232</v>
      </c>
      <c r="G156" s="83">
        <v>32284</v>
      </c>
      <c r="H156" s="87">
        <v>232</v>
      </c>
      <c r="I156" s="101">
        <v>232</v>
      </c>
      <c r="J156" s="100">
        <v>0</v>
      </c>
      <c r="K156" s="77">
        <v>0</v>
      </c>
      <c r="L156" s="67">
        <v>32284</v>
      </c>
      <c r="M156" s="68"/>
      <c r="N156" s="68"/>
      <c r="O156" s="68"/>
      <c r="P156" s="68"/>
      <c r="Q156" s="2"/>
      <c r="R156" s="2"/>
      <c r="S156" s="2"/>
    </row>
    <row r="157" spans="1:19" s="1" customFormat="1" ht="39.75" customHeight="1">
      <c r="A157" s="67">
        <v>62</v>
      </c>
      <c r="B157" s="82" t="s">
        <v>360</v>
      </c>
      <c r="C157" s="82" t="s">
        <v>361</v>
      </c>
      <c r="D157" s="82" t="s">
        <v>362</v>
      </c>
      <c r="E157" s="83">
        <v>18000</v>
      </c>
      <c r="F157" s="82">
        <v>50</v>
      </c>
      <c r="G157" s="83">
        <v>22000</v>
      </c>
      <c r="H157" s="87">
        <v>50</v>
      </c>
      <c r="I157" s="101">
        <v>50</v>
      </c>
      <c r="J157" s="100">
        <v>0</v>
      </c>
      <c r="K157" s="77">
        <v>0</v>
      </c>
      <c r="L157" s="67">
        <v>22000</v>
      </c>
      <c r="M157" s="68"/>
      <c r="N157" s="68"/>
      <c r="O157" s="68"/>
      <c r="P157" s="68"/>
      <c r="Q157" s="2"/>
      <c r="R157" s="2"/>
      <c r="S157" s="2"/>
    </row>
    <row r="158" spans="1:19" s="1" customFormat="1" ht="27.75" customHeight="1">
      <c r="A158" s="67">
        <v>63</v>
      </c>
      <c r="B158" s="82" t="s">
        <v>363</v>
      </c>
      <c r="C158" s="82" t="s">
        <v>364</v>
      </c>
      <c r="D158" s="82" t="s">
        <v>365</v>
      </c>
      <c r="E158" s="83">
        <f aca="true" t="shared" si="41" ref="E158:E165">F158*2</f>
        <v>676</v>
      </c>
      <c r="F158" s="82">
        <v>338</v>
      </c>
      <c r="G158" s="83">
        <v>18590</v>
      </c>
      <c r="H158" s="87">
        <v>338</v>
      </c>
      <c r="I158" s="101">
        <v>0</v>
      </c>
      <c r="J158" s="100">
        <v>0</v>
      </c>
      <c r="K158" s="77">
        <v>338</v>
      </c>
      <c r="L158" s="68">
        <v>18590</v>
      </c>
      <c r="M158" s="12"/>
      <c r="N158" s="12"/>
      <c r="O158" s="12"/>
      <c r="P158" s="12"/>
      <c r="Q158" s="2"/>
      <c r="R158" s="2"/>
      <c r="S158" s="2"/>
    </row>
    <row r="159" spans="1:19" s="1" customFormat="1" ht="21" customHeight="1">
      <c r="A159" s="67">
        <v>64</v>
      </c>
      <c r="B159" s="82" t="s">
        <v>366</v>
      </c>
      <c r="C159" s="82" t="s">
        <v>364</v>
      </c>
      <c r="D159" s="82" t="s">
        <v>367</v>
      </c>
      <c r="E159" s="83">
        <f t="shared" si="41"/>
        <v>168</v>
      </c>
      <c r="F159" s="82">
        <v>84</v>
      </c>
      <c r="G159" s="83">
        <v>4620</v>
      </c>
      <c r="H159" s="87">
        <v>84</v>
      </c>
      <c r="I159" s="77">
        <v>0</v>
      </c>
      <c r="J159" s="77">
        <v>0</v>
      </c>
      <c r="K159" s="102">
        <v>84</v>
      </c>
      <c r="L159" s="103">
        <v>4620</v>
      </c>
      <c r="M159" s="12"/>
      <c r="N159" s="12"/>
      <c r="O159" s="12"/>
      <c r="P159" s="12"/>
      <c r="Q159" s="2"/>
      <c r="R159" s="2"/>
      <c r="S159" s="2"/>
    </row>
    <row r="160" spans="1:19" s="1" customFormat="1" ht="21.75" customHeight="1">
      <c r="A160" s="67">
        <v>65</v>
      </c>
      <c r="B160" s="82" t="s">
        <v>368</v>
      </c>
      <c r="C160" s="82" t="s">
        <v>364</v>
      </c>
      <c r="D160" s="82" t="s">
        <v>369</v>
      </c>
      <c r="E160" s="83">
        <f t="shared" si="41"/>
        <v>254</v>
      </c>
      <c r="F160" s="82">
        <v>127</v>
      </c>
      <c r="G160" s="83">
        <v>6985</v>
      </c>
      <c r="H160" s="87">
        <v>127</v>
      </c>
      <c r="I160" s="77">
        <v>0</v>
      </c>
      <c r="J160" s="77">
        <v>0</v>
      </c>
      <c r="K160" s="102">
        <v>127</v>
      </c>
      <c r="L160" s="67">
        <v>6985</v>
      </c>
      <c r="M160" s="13"/>
      <c r="N160" s="13"/>
      <c r="O160" s="13"/>
      <c r="P160" s="13"/>
      <c r="Q160" s="2"/>
      <c r="R160" s="2"/>
      <c r="S160" s="2"/>
    </row>
    <row r="161" spans="1:19" s="1" customFormat="1" ht="24" customHeight="1">
      <c r="A161" s="67">
        <v>66</v>
      </c>
      <c r="B161" s="82" t="s">
        <v>370</v>
      </c>
      <c r="C161" s="82" t="s">
        <v>364</v>
      </c>
      <c r="D161" s="82" t="s">
        <v>371</v>
      </c>
      <c r="E161" s="83">
        <f t="shared" si="41"/>
        <v>276</v>
      </c>
      <c r="F161" s="82">
        <v>138</v>
      </c>
      <c r="G161" s="83">
        <v>7590</v>
      </c>
      <c r="H161" s="87">
        <v>138</v>
      </c>
      <c r="I161" s="77">
        <v>0</v>
      </c>
      <c r="J161" s="77">
        <v>0</v>
      </c>
      <c r="K161" s="102">
        <v>138</v>
      </c>
      <c r="L161" s="68">
        <v>7590</v>
      </c>
      <c r="M161" s="13"/>
      <c r="N161" s="13"/>
      <c r="O161" s="12"/>
      <c r="P161" s="12"/>
      <c r="Q161" s="2"/>
      <c r="R161" s="2"/>
      <c r="S161" s="2"/>
    </row>
    <row r="162" spans="1:19" s="1" customFormat="1" ht="27" customHeight="1">
      <c r="A162" s="67">
        <v>67</v>
      </c>
      <c r="B162" s="82" t="s">
        <v>372</v>
      </c>
      <c r="C162" s="82" t="s">
        <v>364</v>
      </c>
      <c r="D162" s="82" t="s">
        <v>373</v>
      </c>
      <c r="E162" s="83">
        <f t="shared" si="41"/>
        <v>32</v>
      </c>
      <c r="F162" s="82">
        <v>16</v>
      </c>
      <c r="G162" s="83">
        <v>880</v>
      </c>
      <c r="H162" s="87">
        <v>16</v>
      </c>
      <c r="I162" s="77">
        <v>0</v>
      </c>
      <c r="J162" s="77">
        <v>0</v>
      </c>
      <c r="K162" s="102">
        <v>16</v>
      </c>
      <c r="L162" s="103">
        <v>880</v>
      </c>
      <c r="M162" s="12"/>
      <c r="N162" s="12"/>
      <c r="O162" s="12"/>
      <c r="P162" s="12"/>
      <c r="Q162" s="2"/>
      <c r="R162" s="2"/>
      <c r="S162" s="2"/>
    </row>
    <row r="163" spans="1:19" s="1" customFormat="1" ht="32.25" customHeight="1">
      <c r="A163" s="67">
        <v>68</v>
      </c>
      <c r="B163" s="82" t="s">
        <v>374</v>
      </c>
      <c r="C163" s="82" t="s">
        <v>364</v>
      </c>
      <c r="D163" s="82" t="s">
        <v>375</v>
      </c>
      <c r="E163" s="83">
        <f t="shared" si="41"/>
        <v>60</v>
      </c>
      <c r="F163" s="82">
        <v>30</v>
      </c>
      <c r="G163" s="83">
        <v>1650</v>
      </c>
      <c r="H163" s="87">
        <v>30</v>
      </c>
      <c r="I163" s="77">
        <v>0</v>
      </c>
      <c r="J163" s="77">
        <v>0</v>
      </c>
      <c r="K163" s="102">
        <v>30</v>
      </c>
      <c r="L163" s="103">
        <v>1650</v>
      </c>
      <c r="M163" s="12"/>
      <c r="N163" s="12"/>
      <c r="O163" s="12"/>
      <c r="P163" s="12"/>
      <c r="Q163" s="2"/>
      <c r="R163" s="2"/>
      <c r="S163" s="2"/>
    </row>
    <row r="164" spans="1:19" s="1" customFormat="1" ht="27" customHeight="1">
      <c r="A164" s="67">
        <v>69</v>
      </c>
      <c r="B164" s="82" t="s">
        <v>376</v>
      </c>
      <c r="C164" s="82" t="s">
        <v>364</v>
      </c>
      <c r="D164" s="82" t="s">
        <v>377</v>
      </c>
      <c r="E164" s="83">
        <f t="shared" si="41"/>
        <v>60</v>
      </c>
      <c r="F164" s="82">
        <v>30</v>
      </c>
      <c r="G164" s="83">
        <v>1650</v>
      </c>
      <c r="H164" s="87">
        <v>30</v>
      </c>
      <c r="I164" s="104">
        <v>0</v>
      </c>
      <c r="J164" s="77">
        <v>0</v>
      </c>
      <c r="K164" s="77">
        <v>30</v>
      </c>
      <c r="L164" s="105">
        <v>1650</v>
      </c>
      <c r="M164" s="67"/>
      <c r="N164" s="67"/>
      <c r="O164" s="67"/>
      <c r="P164" s="67"/>
      <c r="Q164" s="2"/>
      <c r="R164" s="2"/>
      <c r="S164" s="2"/>
    </row>
    <row r="165" spans="1:19" s="1" customFormat="1" ht="24" customHeight="1">
      <c r="A165" s="67">
        <v>70</v>
      </c>
      <c r="B165" s="82" t="s">
        <v>378</v>
      </c>
      <c r="C165" s="82" t="s">
        <v>364</v>
      </c>
      <c r="D165" s="82" t="s">
        <v>379</v>
      </c>
      <c r="E165" s="83">
        <f t="shared" si="41"/>
        <v>16</v>
      </c>
      <c r="F165" s="82">
        <v>8</v>
      </c>
      <c r="G165" s="83">
        <v>320</v>
      </c>
      <c r="H165" s="87">
        <v>8</v>
      </c>
      <c r="I165" s="73">
        <v>0</v>
      </c>
      <c r="J165" s="77">
        <v>0</v>
      </c>
      <c r="K165" s="77">
        <v>8</v>
      </c>
      <c r="L165" s="62">
        <v>320</v>
      </c>
      <c r="M165" s="68"/>
      <c r="N165" s="68"/>
      <c r="O165" s="68"/>
      <c r="P165" s="68"/>
      <c r="Q165" s="2"/>
      <c r="R165" s="2"/>
      <c r="S165" s="2"/>
    </row>
    <row r="166" spans="1:19" s="1" customFormat="1" ht="33" customHeight="1">
      <c r="A166" s="67">
        <v>71</v>
      </c>
      <c r="B166" s="82" t="s">
        <v>380</v>
      </c>
      <c r="C166" s="82" t="s">
        <v>364</v>
      </c>
      <c r="D166" s="82" t="s">
        <v>381</v>
      </c>
      <c r="E166" s="83">
        <v>840</v>
      </c>
      <c r="F166" s="82">
        <v>420</v>
      </c>
      <c r="G166" s="83">
        <v>21000</v>
      </c>
      <c r="H166" s="87">
        <v>420</v>
      </c>
      <c r="I166" s="73">
        <v>0</v>
      </c>
      <c r="J166" s="77">
        <v>0</v>
      </c>
      <c r="K166" s="77">
        <v>420</v>
      </c>
      <c r="L166" s="62">
        <v>21000</v>
      </c>
      <c r="M166" s="68"/>
      <c r="N166" s="68"/>
      <c r="O166" s="68"/>
      <c r="P166" s="68"/>
      <c r="Q166" s="2"/>
      <c r="R166" s="2"/>
      <c r="S166" s="2"/>
    </row>
    <row r="167" spans="1:19" s="1" customFormat="1" ht="29.25" customHeight="1">
      <c r="A167" s="80" t="s">
        <v>382</v>
      </c>
      <c r="B167" s="80"/>
      <c r="C167" s="80"/>
      <c r="D167" s="80"/>
      <c r="E167" s="81">
        <f aca="true" t="shared" si="42" ref="E167:L167">SUM(E168:E175)</f>
        <v>161435</v>
      </c>
      <c r="F167" s="81">
        <f t="shared" si="42"/>
        <v>1157</v>
      </c>
      <c r="G167" s="81">
        <f t="shared" si="42"/>
        <v>174200</v>
      </c>
      <c r="H167" s="81">
        <f t="shared" si="42"/>
        <v>1157</v>
      </c>
      <c r="I167" s="98">
        <f t="shared" si="42"/>
        <v>1157</v>
      </c>
      <c r="J167" s="98">
        <f t="shared" si="42"/>
        <v>0</v>
      </c>
      <c r="K167" s="98">
        <f t="shared" si="42"/>
        <v>0</v>
      </c>
      <c r="L167" s="81">
        <f t="shared" si="42"/>
        <v>174200</v>
      </c>
      <c r="M167" s="80"/>
      <c r="N167" s="80"/>
      <c r="O167" s="80"/>
      <c r="P167" s="80"/>
      <c r="Q167" s="2"/>
      <c r="R167" s="2"/>
      <c r="S167" s="2"/>
    </row>
    <row r="168" spans="1:19" s="1" customFormat="1" ht="30.75" customHeight="1">
      <c r="A168" s="78">
        <v>72</v>
      </c>
      <c r="B168" s="62" t="s">
        <v>383</v>
      </c>
      <c r="C168" s="62" t="s">
        <v>384</v>
      </c>
      <c r="D168" s="18" t="s">
        <v>385</v>
      </c>
      <c r="E168" s="63">
        <v>12000</v>
      </c>
      <c r="F168" s="88">
        <v>100</v>
      </c>
      <c r="G168" s="74">
        <v>20000</v>
      </c>
      <c r="H168" s="88">
        <v>100</v>
      </c>
      <c r="I168" s="74">
        <v>100</v>
      </c>
      <c r="J168" s="97">
        <v>0</v>
      </c>
      <c r="K168" s="97">
        <v>0</v>
      </c>
      <c r="L168" s="74">
        <v>20000</v>
      </c>
      <c r="M168" s="78"/>
      <c r="N168" s="78"/>
      <c r="O168" s="78"/>
      <c r="P168" s="78"/>
      <c r="Q168" s="2"/>
      <c r="R168" s="2"/>
      <c r="S168" s="2"/>
    </row>
    <row r="169" spans="1:19" s="1" customFormat="1" ht="36.75" customHeight="1">
      <c r="A169" s="78">
        <v>73</v>
      </c>
      <c r="B169" s="62" t="s">
        <v>386</v>
      </c>
      <c r="C169" s="62" t="s">
        <v>384</v>
      </c>
      <c r="D169" s="18" t="s">
        <v>387</v>
      </c>
      <c r="E169" s="63">
        <v>14400</v>
      </c>
      <c r="F169" s="88">
        <v>120</v>
      </c>
      <c r="G169" s="74">
        <v>24000</v>
      </c>
      <c r="H169" s="88">
        <v>120</v>
      </c>
      <c r="I169" s="74">
        <v>120</v>
      </c>
      <c r="J169" s="97">
        <v>0</v>
      </c>
      <c r="K169" s="97">
        <v>0</v>
      </c>
      <c r="L169" s="74">
        <v>24000</v>
      </c>
      <c r="M169" s="78"/>
      <c r="N169" s="78"/>
      <c r="O169" s="78"/>
      <c r="P169" s="78"/>
      <c r="Q169" s="2"/>
      <c r="R169" s="2"/>
      <c r="S169" s="2"/>
    </row>
    <row r="170" spans="1:19" s="1" customFormat="1" ht="33" customHeight="1">
      <c r="A170" s="78">
        <v>74</v>
      </c>
      <c r="B170" s="62" t="s">
        <v>388</v>
      </c>
      <c r="C170" s="62" t="s">
        <v>252</v>
      </c>
      <c r="D170" s="62" t="s">
        <v>389</v>
      </c>
      <c r="E170" s="63">
        <v>18000</v>
      </c>
      <c r="F170" s="88">
        <v>75</v>
      </c>
      <c r="G170" s="74">
        <v>21000</v>
      </c>
      <c r="H170" s="88">
        <v>75</v>
      </c>
      <c r="I170" s="74">
        <v>75</v>
      </c>
      <c r="J170" s="97">
        <v>0</v>
      </c>
      <c r="K170" s="97">
        <v>0</v>
      </c>
      <c r="L170" s="74">
        <v>21000</v>
      </c>
      <c r="M170" s="78"/>
      <c r="N170" s="78"/>
      <c r="O170" s="78"/>
      <c r="P170" s="78"/>
      <c r="Q170" s="2"/>
      <c r="R170" s="2"/>
      <c r="S170" s="2"/>
    </row>
    <row r="171" spans="1:19" s="1" customFormat="1" ht="36" customHeight="1">
      <c r="A171" s="78">
        <v>75</v>
      </c>
      <c r="B171" s="62" t="s">
        <v>390</v>
      </c>
      <c r="C171" s="62" t="s">
        <v>391</v>
      </c>
      <c r="D171" s="62" t="s">
        <v>392</v>
      </c>
      <c r="E171" s="63">
        <v>81840</v>
      </c>
      <c r="F171" s="88">
        <v>682</v>
      </c>
      <c r="G171" s="74">
        <v>68200</v>
      </c>
      <c r="H171" s="88">
        <v>682</v>
      </c>
      <c r="I171" s="74">
        <v>682</v>
      </c>
      <c r="J171" s="97">
        <v>0</v>
      </c>
      <c r="K171" s="97">
        <v>0</v>
      </c>
      <c r="L171" s="74">
        <v>68200</v>
      </c>
      <c r="M171" s="78"/>
      <c r="N171" s="78"/>
      <c r="O171" s="78"/>
      <c r="P171" s="78"/>
      <c r="Q171" s="2"/>
      <c r="R171" s="2"/>
      <c r="S171" s="2"/>
    </row>
    <row r="172" spans="1:19" s="1" customFormat="1" ht="36.75" customHeight="1">
      <c r="A172" s="78">
        <v>76</v>
      </c>
      <c r="B172" s="62" t="s">
        <v>393</v>
      </c>
      <c r="C172" s="62" t="s">
        <v>394</v>
      </c>
      <c r="D172" s="62" t="s">
        <v>395</v>
      </c>
      <c r="E172" s="89">
        <v>9000</v>
      </c>
      <c r="F172" s="88">
        <v>30</v>
      </c>
      <c r="G172" s="74">
        <v>6000</v>
      </c>
      <c r="H172" s="88">
        <v>30</v>
      </c>
      <c r="I172" s="74">
        <v>30</v>
      </c>
      <c r="J172" s="97">
        <v>0</v>
      </c>
      <c r="K172" s="97">
        <v>0</v>
      </c>
      <c r="L172" s="74">
        <v>6000</v>
      </c>
      <c r="M172" s="78"/>
      <c r="N172" s="78"/>
      <c r="O172" s="78"/>
      <c r="P172" s="78"/>
      <c r="Q172" s="2"/>
      <c r="R172" s="2"/>
      <c r="S172" s="2"/>
    </row>
    <row r="173" spans="1:19" s="1" customFormat="1" ht="45" customHeight="1">
      <c r="A173" s="78">
        <v>77</v>
      </c>
      <c r="B173" s="62" t="s">
        <v>396</v>
      </c>
      <c r="C173" s="62" t="s">
        <v>394</v>
      </c>
      <c r="D173" s="62" t="s">
        <v>397</v>
      </c>
      <c r="E173" s="89">
        <v>6195</v>
      </c>
      <c r="F173" s="88">
        <v>20</v>
      </c>
      <c r="G173" s="74">
        <v>4000</v>
      </c>
      <c r="H173" s="88">
        <v>20</v>
      </c>
      <c r="I173" s="74">
        <v>20</v>
      </c>
      <c r="J173" s="97">
        <v>0</v>
      </c>
      <c r="K173" s="97">
        <v>0</v>
      </c>
      <c r="L173" s="74">
        <v>4000</v>
      </c>
      <c r="M173" s="78"/>
      <c r="N173" s="78"/>
      <c r="O173" s="78"/>
      <c r="P173" s="78"/>
      <c r="Q173" s="2"/>
      <c r="R173" s="2"/>
      <c r="S173" s="2"/>
    </row>
    <row r="174" spans="1:19" s="1" customFormat="1" ht="33" customHeight="1">
      <c r="A174" s="78">
        <v>78</v>
      </c>
      <c r="B174" s="62" t="s">
        <v>398</v>
      </c>
      <c r="C174" s="62" t="s">
        <v>399</v>
      </c>
      <c r="D174" s="62" t="s">
        <v>400</v>
      </c>
      <c r="E174" s="63">
        <v>9000</v>
      </c>
      <c r="F174" s="88">
        <v>50</v>
      </c>
      <c r="G174" s="74">
        <v>15000</v>
      </c>
      <c r="H174" s="88">
        <v>50</v>
      </c>
      <c r="I174" s="74">
        <v>50</v>
      </c>
      <c r="J174" s="97">
        <v>0</v>
      </c>
      <c r="K174" s="97">
        <v>0</v>
      </c>
      <c r="L174" s="74">
        <v>15000</v>
      </c>
      <c r="M174" s="78"/>
      <c r="N174" s="78"/>
      <c r="O174" s="78"/>
      <c r="P174" s="78"/>
      <c r="Q174" s="2"/>
      <c r="R174" s="2"/>
      <c r="S174" s="2"/>
    </row>
    <row r="175" spans="1:19" s="1" customFormat="1" ht="40.5" customHeight="1">
      <c r="A175" s="78">
        <v>79</v>
      </c>
      <c r="B175" s="62" t="s">
        <v>401</v>
      </c>
      <c r="C175" s="62" t="s">
        <v>402</v>
      </c>
      <c r="D175" s="62" t="s">
        <v>403</v>
      </c>
      <c r="E175" s="63">
        <v>11000</v>
      </c>
      <c r="F175" s="88">
        <v>80</v>
      </c>
      <c r="G175" s="74">
        <v>16000</v>
      </c>
      <c r="H175" s="88">
        <v>80</v>
      </c>
      <c r="I175" s="74">
        <v>80</v>
      </c>
      <c r="J175" s="97">
        <v>0</v>
      </c>
      <c r="K175" s="97">
        <v>0</v>
      </c>
      <c r="L175" s="74">
        <v>16000</v>
      </c>
      <c r="M175" s="78"/>
      <c r="N175" s="78"/>
      <c r="O175" s="78"/>
      <c r="P175" s="78"/>
      <c r="Q175" s="2"/>
      <c r="R175" s="2"/>
      <c r="S175" s="2"/>
    </row>
    <row r="176" spans="1:19" s="1" customFormat="1" ht="23.25" customHeight="1">
      <c r="A176" s="80" t="s">
        <v>404</v>
      </c>
      <c r="B176" s="80"/>
      <c r="C176" s="80"/>
      <c r="D176" s="80"/>
      <c r="E176" s="81">
        <f aca="true" t="shared" si="43" ref="E176:L176">SUM(E177,E181,E193,E214,E222)</f>
        <v>706981</v>
      </c>
      <c r="F176" s="81">
        <f t="shared" si="43"/>
        <v>9407</v>
      </c>
      <c r="G176" s="81">
        <f t="shared" si="43"/>
        <v>1628601.32</v>
      </c>
      <c r="H176" s="81">
        <f t="shared" si="43"/>
        <v>9407</v>
      </c>
      <c r="I176" s="98">
        <f t="shared" si="43"/>
        <v>6280</v>
      </c>
      <c r="J176" s="98">
        <f t="shared" si="43"/>
        <v>350</v>
      </c>
      <c r="K176" s="98">
        <f t="shared" si="43"/>
        <v>2777</v>
      </c>
      <c r="L176" s="81">
        <f t="shared" si="43"/>
        <v>1628601.32</v>
      </c>
      <c r="M176" s="80"/>
      <c r="N176" s="80">
        <v>350</v>
      </c>
      <c r="O176" s="80"/>
      <c r="P176" s="80"/>
      <c r="Q176" s="2"/>
      <c r="R176" s="2"/>
      <c r="S176" s="2"/>
    </row>
    <row r="177" spans="1:19" s="1" customFormat="1" ht="27.75" customHeight="1">
      <c r="A177" s="80" t="s">
        <v>405</v>
      </c>
      <c r="B177" s="80"/>
      <c r="C177" s="80"/>
      <c r="D177" s="80"/>
      <c r="E177" s="81">
        <f aca="true" t="shared" si="44" ref="E177:L177">SUM(E178:E180)</f>
        <v>2355</v>
      </c>
      <c r="F177" s="81">
        <f t="shared" si="44"/>
        <v>820</v>
      </c>
      <c r="G177" s="81">
        <f t="shared" si="44"/>
        <v>98727</v>
      </c>
      <c r="H177" s="81">
        <f t="shared" si="44"/>
        <v>820</v>
      </c>
      <c r="I177" s="98">
        <f t="shared" si="44"/>
        <v>91</v>
      </c>
      <c r="J177" s="98">
        <f t="shared" si="44"/>
        <v>0</v>
      </c>
      <c r="K177" s="98">
        <f t="shared" si="44"/>
        <v>729</v>
      </c>
      <c r="L177" s="81">
        <f t="shared" si="44"/>
        <v>98727</v>
      </c>
      <c r="M177" s="80"/>
      <c r="N177" s="80"/>
      <c r="O177" s="80"/>
      <c r="P177" s="80"/>
      <c r="Q177" s="2"/>
      <c r="R177" s="2"/>
      <c r="S177" s="2"/>
    </row>
    <row r="178" spans="1:19" s="1" customFormat="1" ht="42.75" customHeight="1">
      <c r="A178" s="78">
        <v>80</v>
      </c>
      <c r="B178" s="90" t="s">
        <v>406</v>
      </c>
      <c r="C178" s="91" t="s">
        <v>407</v>
      </c>
      <c r="D178" s="90" t="s">
        <v>408</v>
      </c>
      <c r="E178" s="62">
        <v>273</v>
      </c>
      <c r="F178" s="30">
        <v>91</v>
      </c>
      <c r="G178" s="30">
        <v>8015</v>
      </c>
      <c r="H178" s="30">
        <v>91</v>
      </c>
      <c r="I178" s="41">
        <v>91</v>
      </c>
      <c r="J178" s="41">
        <v>0</v>
      </c>
      <c r="K178" s="41">
        <v>0</v>
      </c>
      <c r="L178" s="30">
        <v>8015</v>
      </c>
      <c r="M178" s="78"/>
      <c r="N178" s="78"/>
      <c r="O178" s="78"/>
      <c r="P178" s="78"/>
      <c r="Q178" s="2"/>
      <c r="R178" s="2"/>
      <c r="S178" s="2"/>
    </row>
    <row r="179" spans="1:19" s="1" customFormat="1" ht="26.25" customHeight="1">
      <c r="A179" s="78">
        <v>81</v>
      </c>
      <c r="B179" s="92" t="s">
        <v>409</v>
      </c>
      <c r="C179" s="92" t="s">
        <v>407</v>
      </c>
      <c r="D179" s="92" t="s">
        <v>410</v>
      </c>
      <c r="E179" s="93">
        <v>1725</v>
      </c>
      <c r="F179" s="16">
        <v>610</v>
      </c>
      <c r="G179" s="16">
        <v>80232</v>
      </c>
      <c r="H179" s="16">
        <v>610</v>
      </c>
      <c r="I179" s="41">
        <v>0</v>
      </c>
      <c r="J179" s="41">
        <v>0</v>
      </c>
      <c r="K179" s="41">
        <v>610</v>
      </c>
      <c r="L179" s="16">
        <v>80232</v>
      </c>
      <c r="M179" s="78"/>
      <c r="N179" s="78"/>
      <c r="O179" s="78"/>
      <c r="P179" s="78"/>
      <c r="Q179" s="2"/>
      <c r="R179" s="2"/>
      <c r="S179" s="2"/>
    </row>
    <row r="180" spans="1:19" s="1" customFormat="1" ht="24" customHeight="1">
      <c r="A180" s="78">
        <v>82</v>
      </c>
      <c r="B180" s="92" t="s">
        <v>411</v>
      </c>
      <c r="C180" s="92" t="s">
        <v>407</v>
      </c>
      <c r="D180" s="92" t="s">
        <v>410</v>
      </c>
      <c r="E180" s="30">
        <v>357</v>
      </c>
      <c r="F180" s="30">
        <v>119</v>
      </c>
      <c r="G180" s="30">
        <v>10480</v>
      </c>
      <c r="H180" s="30">
        <v>119</v>
      </c>
      <c r="I180" s="41">
        <v>0</v>
      </c>
      <c r="J180" s="41">
        <v>0</v>
      </c>
      <c r="K180" s="41">
        <v>119</v>
      </c>
      <c r="L180" s="30">
        <v>10480</v>
      </c>
      <c r="M180" s="78"/>
      <c r="N180" s="78"/>
      <c r="O180" s="78"/>
      <c r="P180" s="78"/>
      <c r="Q180" s="2"/>
      <c r="R180" s="2"/>
      <c r="S180" s="2"/>
    </row>
    <row r="181" spans="1:19" s="1" customFormat="1" ht="27" customHeight="1">
      <c r="A181" s="80" t="s">
        <v>412</v>
      </c>
      <c r="B181" s="80"/>
      <c r="C181" s="80"/>
      <c r="D181" s="80"/>
      <c r="E181" s="81">
        <f aca="true" t="shared" si="45" ref="E181:L181">SUM(E182:E192)</f>
        <v>46800</v>
      </c>
      <c r="F181" s="81">
        <f t="shared" si="45"/>
        <v>1093</v>
      </c>
      <c r="G181" s="81">
        <f t="shared" si="45"/>
        <v>168329.32</v>
      </c>
      <c r="H181" s="81">
        <f t="shared" si="45"/>
        <v>1093</v>
      </c>
      <c r="I181" s="98">
        <f t="shared" si="45"/>
        <v>779</v>
      </c>
      <c r="J181" s="98">
        <f t="shared" si="45"/>
        <v>0</v>
      </c>
      <c r="K181" s="98">
        <f t="shared" si="45"/>
        <v>314</v>
      </c>
      <c r="L181" s="81">
        <f t="shared" si="45"/>
        <v>168329.32</v>
      </c>
      <c r="M181" s="80"/>
      <c r="N181" s="80"/>
      <c r="O181" s="80"/>
      <c r="P181" s="80"/>
      <c r="Q181" s="2"/>
      <c r="R181" s="2"/>
      <c r="S181" s="2"/>
    </row>
    <row r="182" spans="1:19" s="1" customFormat="1" ht="30.75" customHeight="1">
      <c r="A182" s="78">
        <v>83</v>
      </c>
      <c r="B182" s="62" t="s">
        <v>413</v>
      </c>
      <c r="C182" s="58" t="s">
        <v>414</v>
      </c>
      <c r="D182" s="62" t="s">
        <v>415</v>
      </c>
      <c r="E182" s="59">
        <v>1700</v>
      </c>
      <c r="F182" s="94">
        <v>25</v>
      </c>
      <c r="G182" s="73">
        <v>6520</v>
      </c>
      <c r="H182" s="94">
        <v>25</v>
      </c>
      <c r="I182" s="74">
        <v>25</v>
      </c>
      <c r="J182" s="97">
        <v>0</v>
      </c>
      <c r="K182" s="97">
        <v>0</v>
      </c>
      <c r="L182" s="73">
        <v>6520</v>
      </c>
      <c r="M182" s="78"/>
      <c r="N182" s="78"/>
      <c r="O182" s="78"/>
      <c r="P182" s="78"/>
      <c r="Q182" s="2"/>
      <c r="R182" s="2"/>
      <c r="S182" s="2"/>
    </row>
    <row r="183" spans="1:19" s="1" customFormat="1" ht="32.25" customHeight="1">
      <c r="A183" s="78">
        <v>84</v>
      </c>
      <c r="B183" s="62" t="s">
        <v>416</v>
      </c>
      <c r="C183" s="58" t="s">
        <v>414</v>
      </c>
      <c r="D183" s="62" t="s">
        <v>417</v>
      </c>
      <c r="E183" s="59">
        <v>3808</v>
      </c>
      <c r="F183" s="94">
        <v>56</v>
      </c>
      <c r="G183" s="73">
        <v>6630</v>
      </c>
      <c r="H183" s="94">
        <v>56</v>
      </c>
      <c r="I183" s="74">
        <v>56</v>
      </c>
      <c r="J183" s="97">
        <v>0</v>
      </c>
      <c r="K183" s="97">
        <v>0</v>
      </c>
      <c r="L183" s="73">
        <v>6630</v>
      </c>
      <c r="M183" s="78"/>
      <c r="N183" s="78"/>
      <c r="O183" s="78"/>
      <c r="P183" s="78"/>
      <c r="Q183" s="2"/>
      <c r="R183" s="2"/>
      <c r="S183" s="2"/>
    </row>
    <row r="184" spans="1:19" s="1" customFormat="1" ht="42" customHeight="1">
      <c r="A184" s="78">
        <v>85</v>
      </c>
      <c r="B184" s="62" t="s">
        <v>418</v>
      </c>
      <c r="C184" s="58" t="s">
        <v>414</v>
      </c>
      <c r="D184" s="62" t="s">
        <v>419</v>
      </c>
      <c r="E184" s="59">
        <v>26248</v>
      </c>
      <c r="F184" s="62">
        <v>386</v>
      </c>
      <c r="G184" s="73">
        <v>45162</v>
      </c>
      <c r="H184" s="62">
        <v>386</v>
      </c>
      <c r="I184" s="73">
        <v>386</v>
      </c>
      <c r="J184" s="97">
        <v>0</v>
      </c>
      <c r="K184" s="97">
        <v>0</v>
      </c>
      <c r="L184" s="73">
        <v>45162</v>
      </c>
      <c r="M184" s="78"/>
      <c r="N184" s="78"/>
      <c r="O184" s="78"/>
      <c r="P184" s="78"/>
      <c r="Q184" s="2"/>
      <c r="R184" s="2"/>
      <c r="S184" s="2"/>
    </row>
    <row r="185" spans="1:19" s="1" customFormat="1" ht="34.5" customHeight="1">
      <c r="A185" s="78">
        <v>86</v>
      </c>
      <c r="B185" s="62" t="s">
        <v>420</v>
      </c>
      <c r="C185" s="58" t="s">
        <v>414</v>
      </c>
      <c r="D185" s="62" t="s">
        <v>421</v>
      </c>
      <c r="E185" s="59">
        <v>3315</v>
      </c>
      <c r="F185" s="94">
        <v>51</v>
      </c>
      <c r="G185" s="73">
        <v>5305</v>
      </c>
      <c r="H185" s="94">
        <v>51</v>
      </c>
      <c r="I185" s="74">
        <v>51</v>
      </c>
      <c r="J185" s="97">
        <v>0</v>
      </c>
      <c r="K185" s="97">
        <v>0</v>
      </c>
      <c r="L185" s="73">
        <v>5305</v>
      </c>
      <c r="M185" s="78"/>
      <c r="N185" s="78"/>
      <c r="O185" s="78"/>
      <c r="P185" s="78"/>
      <c r="Q185" s="2"/>
      <c r="R185" s="2"/>
      <c r="S185" s="2"/>
    </row>
    <row r="186" spans="1:19" s="1" customFormat="1" ht="34.5" customHeight="1">
      <c r="A186" s="78">
        <v>87</v>
      </c>
      <c r="B186" s="62" t="s">
        <v>422</v>
      </c>
      <c r="C186" s="58" t="s">
        <v>414</v>
      </c>
      <c r="D186" s="62" t="s">
        <v>423</v>
      </c>
      <c r="E186" s="59">
        <v>4030</v>
      </c>
      <c r="F186" s="94">
        <v>45</v>
      </c>
      <c r="G186" s="73">
        <v>5590</v>
      </c>
      <c r="H186" s="94">
        <v>45</v>
      </c>
      <c r="I186" s="74">
        <v>45</v>
      </c>
      <c r="J186" s="97">
        <v>0</v>
      </c>
      <c r="K186" s="97">
        <v>0</v>
      </c>
      <c r="L186" s="73">
        <v>5590</v>
      </c>
      <c r="M186" s="78"/>
      <c r="N186" s="78"/>
      <c r="O186" s="78"/>
      <c r="P186" s="78"/>
      <c r="Q186" s="2"/>
      <c r="R186" s="2"/>
      <c r="S186" s="2"/>
    </row>
    <row r="187" spans="1:19" s="1" customFormat="1" ht="34.5" customHeight="1">
      <c r="A187" s="78">
        <v>88</v>
      </c>
      <c r="B187" s="62" t="s">
        <v>424</v>
      </c>
      <c r="C187" s="58" t="s">
        <v>425</v>
      </c>
      <c r="D187" s="62" t="s">
        <v>426</v>
      </c>
      <c r="E187" s="59">
        <v>1126</v>
      </c>
      <c r="F187" s="88">
        <v>51</v>
      </c>
      <c r="G187" s="73">
        <v>2805.32</v>
      </c>
      <c r="H187" s="88">
        <v>51</v>
      </c>
      <c r="I187" s="74">
        <v>51</v>
      </c>
      <c r="J187" s="97">
        <v>0</v>
      </c>
      <c r="K187" s="97">
        <v>0</v>
      </c>
      <c r="L187" s="73">
        <v>2805.32</v>
      </c>
      <c r="M187" s="78"/>
      <c r="N187" s="78"/>
      <c r="O187" s="78"/>
      <c r="P187" s="78"/>
      <c r="Q187" s="2"/>
      <c r="R187" s="2"/>
      <c r="S187" s="2"/>
    </row>
    <row r="188" spans="1:19" s="1" customFormat="1" ht="34.5" customHeight="1">
      <c r="A188" s="78">
        <v>89</v>
      </c>
      <c r="B188" s="58" t="s">
        <v>427</v>
      </c>
      <c r="C188" s="95" t="s">
        <v>428</v>
      </c>
      <c r="D188" s="62" t="s">
        <v>429</v>
      </c>
      <c r="E188" s="59">
        <v>1800</v>
      </c>
      <c r="F188" s="62">
        <v>75</v>
      </c>
      <c r="G188" s="73">
        <v>28500</v>
      </c>
      <c r="H188" s="62">
        <v>75</v>
      </c>
      <c r="I188" s="73">
        <v>75</v>
      </c>
      <c r="J188" s="97">
        <v>0</v>
      </c>
      <c r="K188" s="97">
        <v>0</v>
      </c>
      <c r="L188" s="73">
        <v>28500</v>
      </c>
      <c r="M188" s="78"/>
      <c r="N188" s="78"/>
      <c r="O188" s="78"/>
      <c r="P188" s="78"/>
      <c r="Q188" s="2"/>
      <c r="R188" s="2"/>
      <c r="S188" s="2"/>
    </row>
    <row r="189" spans="1:19" s="1" customFormat="1" ht="34.5" customHeight="1">
      <c r="A189" s="78">
        <v>90</v>
      </c>
      <c r="B189" s="62" t="s">
        <v>430</v>
      </c>
      <c r="C189" s="58" t="s">
        <v>431</v>
      </c>
      <c r="D189" s="62" t="s">
        <v>432</v>
      </c>
      <c r="E189" s="59">
        <v>390</v>
      </c>
      <c r="F189" s="88">
        <v>30</v>
      </c>
      <c r="G189" s="73">
        <v>800</v>
      </c>
      <c r="H189" s="88">
        <v>30</v>
      </c>
      <c r="I189" s="74">
        <v>30</v>
      </c>
      <c r="J189" s="97">
        <v>0</v>
      </c>
      <c r="K189" s="97">
        <v>0</v>
      </c>
      <c r="L189" s="73">
        <v>800</v>
      </c>
      <c r="M189" s="78"/>
      <c r="N189" s="78"/>
      <c r="O189" s="78"/>
      <c r="P189" s="78"/>
      <c r="Q189" s="2"/>
      <c r="R189" s="2"/>
      <c r="S189" s="2"/>
    </row>
    <row r="190" spans="1:19" s="1" customFormat="1" ht="34.5" customHeight="1">
      <c r="A190" s="78">
        <v>91</v>
      </c>
      <c r="B190" s="62" t="s">
        <v>433</v>
      </c>
      <c r="C190" s="58" t="s">
        <v>434</v>
      </c>
      <c r="D190" s="62" t="s">
        <v>435</v>
      </c>
      <c r="E190" s="59">
        <v>3600</v>
      </c>
      <c r="F190" s="88">
        <v>60</v>
      </c>
      <c r="G190" s="73">
        <v>9000</v>
      </c>
      <c r="H190" s="88">
        <v>60</v>
      </c>
      <c r="I190" s="74">
        <v>60</v>
      </c>
      <c r="J190" s="97">
        <v>0</v>
      </c>
      <c r="K190" s="97">
        <v>0</v>
      </c>
      <c r="L190" s="73">
        <v>9000</v>
      </c>
      <c r="M190" s="78"/>
      <c r="N190" s="78"/>
      <c r="O190" s="78"/>
      <c r="P190" s="78"/>
      <c r="Q190" s="2"/>
      <c r="R190" s="2"/>
      <c r="S190" s="2"/>
    </row>
    <row r="191" spans="1:19" s="1" customFormat="1" ht="27" customHeight="1">
      <c r="A191" s="78">
        <v>92</v>
      </c>
      <c r="B191" s="96" t="s">
        <v>436</v>
      </c>
      <c r="C191" s="96" t="s">
        <v>437</v>
      </c>
      <c r="D191" s="96" t="s">
        <v>438</v>
      </c>
      <c r="E191" s="59">
        <v>620</v>
      </c>
      <c r="F191" s="88">
        <v>280</v>
      </c>
      <c r="G191" s="73">
        <v>56000</v>
      </c>
      <c r="H191" s="88">
        <v>280</v>
      </c>
      <c r="I191" s="97">
        <v>0</v>
      </c>
      <c r="J191" s="97">
        <v>0</v>
      </c>
      <c r="K191" s="74">
        <v>280</v>
      </c>
      <c r="L191" s="73">
        <v>56000</v>
      </c>
      <c r="M191" s="78"/>
      <c r="N191" s="78"/>
      <c r="O191" s="78"/>
      <c r="P191" s="78"/>
      <c r="Q191" s="2"/>
      <c r="R191" s="2"/>
      <c r="S191" s="2"/>
    </row>
    <row r="192" spans="1:19" s="1" customFormat="1" ht="27" customHeight="1">
      <c r="A192" s="78">
        <v>93</v>
      </c>
      <c r="B192" s="62" t="s">
        <v>439</v>
      </c>
      <c r="C192" s="58" t="s">
        <v>440</v>
      </c>
      <c r="D192" s="62" t="s">
        <v>441</v>
      </c>
      <c r="E192" s="59">
        <v>163</v>
      </c>
      <c r="F192" s="88">
        <v>34</v>
      </c>
      <c r="G192" s="73">
        <v>2017</v>
      </c>
      <c r="H192" s="88">
        <v>34</v>
      </c>
      <c r="I192" s="97">
        <v>0</v>
      </c>
      <c r="J192" s="97">
        <v>0</v>
      </c>
      <c r="K192" s="74">
        <v>34</v>
      </c>
      <c r="L192" s="73">
        <v>2017</v>
      </c>
      <c r="M192" s="78"/>
      <c r="N192" s="78"/>
      <c r="O192" s="78"/>
      <c r="P192" s="78"/>
      <c r="Q192" s="2"/>
      <c r="R192" s="2"/>
      <c r="S192" s="2"/>
    </row>
    <row r="193" spans="1:19" s="1" customFormat="1" ht="24.75" customHeight="1">
      <c r="A193" s="80" t="s">
        <v>442</v>
      </c>
      <c r="B193" s="80"/>
      <c r="C193" s="80"/>
      <c r="D193" s="80"/>
      <c r="E193" s="81">
        <f aca="true" t="shared" si="46" ref="E193:L193">SUM(E194:E213)</f>
        <v>116633</v>
      </c>
      <c r="F193" s="81">
        <f t="shared" si="46"/>
        <v>2279</v>
      </c>
      <c r="G193" s="81">
        <f t="shared" si="46"/>
        <v>411423</v>
      </c>
      <c r="H193" s="81">
        <f t="shared" si="46"/>
        <v>2279</v>
      </c>
      <c r="I193" s="98">
        <f t="shared" si="46"/>
        <v>1285</v>
      </c>
      <c r="J193" s="98">
        <f t="shared" si="46"/>
        <v>0</v>
      </c>
      <c r="K193" s="98">
        <f t="shared" si="46"/>
        <v>994</v>
      </c>
      <c r="L193" s="81">
        <f t="shared" si="46"/>
        <v>411423</v>
      </c>
      <c r="M193" s="80"/>
      <c r="N193" s="80"/>
      <c r="O193" s="80"/>
      <c r="P193" s="80"/>
      <c r="Q193" s="2"/>
      <c r="R193" s="2"/>
      <c r="S193" s="2"/>
    </row>
    <row r="194" spans="1:19" s="1" customFormat="1" ht="39" customHeight="1">
      <c r="A194" s="78">
        <v>94</v>
      </c>
      <c r="B194" s="59" t="s">
        <v>443</v>
      </c>
      <c r="C194" s="59" t="s">
        <v>444</v>
      </c>
      <c r="D194" s="59" t="s">
        <v>445</v>
      </c>
      <c r="E194" s="73">
        <v>26290</v>
      </c>
      <c r="F194" s="106">
        <v>260</v>
      </c>
      <c r="G194" s="73">
        <v>58800</v>
      </c>
      <c r="H194" s="106">
        <v>260</v>
      </c>
      <c r="I194" s="115">
        <v>260</v>
      </c>
      <c r="J194" s="77">
        <v>0</v>
      </c>
      <c r="K194" s="77">
        <v>0</v>
      </c>
      <c r="L194" s="73">
        <v>58800</v>
      </c>
      <c r="M194" s="78"/>
      <c r="N194" s="78"/>
      <c r="O194" s="78"/>
      <c r="P194" s="78"/>
      <c r="Q194" s="2"/>
      <c r="R194" s="2"/>
      <c r="S194" s="2"/>
    </row>
    <row r="195" spans="1:19" s="1" customFormat="1" ht="37.5" customHeight="1">
      <c r="A195" s="78">
        <v>95</v>
      </c>
      <c r="B195" s="59" t="s">
        <v>446</v>
      </c>
      <c r="C195" s="59" t="s">
        <v>447</v>
      </c>
      <c r="D195" s="59" t="s">
        <v>448</v>
      </c>
      <c r="E195" s="73">
        <v>15200</v>
      </c>
      <c r="F195" s="106">
        <v>195</v>
      </c>
      <c r="G195" s="73">
        <v>35660</v>
      </c>
      <c r="H195" s="106">
        <v>195</v>
      </c>
      <c r="I195" s="115">
        <v>195</v>
      </c>
      <c r="J195" s="77">
        <v>0</v>
      </c>
      <c r="K195" s="77">
        <v>0</v>
      </c>
      <c r="L195" s="73">
        <v>35660</v>
      </c>
      <c r="M195" s="78"/>
      <c r="N195" s="78"/>
      <c r="O195" s="78"/>
      <c r="P195" s="78"/>
      <c r="Q195" s="2"/>
      <c r="R195" s="2"/>
      <c r="S195" s="2"/>
    </row>
    <row r="196" spans="1:19" s="1" customFormat="1" ht="48.75" customHeight="1">
      <c r="A196" s="78">
        <v>96</v>
      </c>
      <c r="B196" s="59" t="s">
        <v>449</v>
      </c>
      <c r="C196" s="59" t="s">
        <v>450</v>
      </c>
      <c r="D196" s="59" t="s">
        <v>451</v>
      </c>
      <c r="E196" s="73">
        <v>15200</v>
      </c>
      <c r="F196" s="106">
        <v>150</v>
      </c>
      <c r="G196" s="73">
        <v>33750</v>
      </c>
      <c r="H196" s="106">
        <v>150</v>
      </c>
      <c r="I196" s="115">
        <v>150</v>
      </c>
      <c r="J196" s="77">
        <v>0</v>
      </c>
      <c r="K196" s="77">
        <v>0</v>
      </c>
      <c r="L196" s="73">
        <v>33750</v>
      </c>
      <c r="M196" s="78"/>
      <c r="N196" s="78"/>
      <c r="O196" s="78"/>
      <c r="P196" s="78"/>
      <c r="Q196" s="2"/>
      <c r="R196" s="2"/>
      <c r="S196" s="2"/>
    </row>
    <row r="197" spans="1:19" s="1" customFormat="1" ht="36.75" customHeight="1">
      <c r="A197" s="78">
        <v>97</v>
      </c>
      <c r="B197" s="59" t="s">
        <v>452</v>
      </c>
      <c r="C197" s="59" t="s">
        <v>453</v>
      </c>
      <c r="D197" s="59" t="s">
        <v>454</v>
      </c>
      <c r="E197" s="73">
        <v>11000</v>
      </c>
      <c r="F197" s="106">
        <v>110</v>
      </c>
      <c r="G197" s="73">
        <v>25550</v>
      </c>
      <c r="H197" s="106">
        <v>110</v>
      </c>
      <c r="I197" s="115">
        <v>110</v>
      </c>
      <c r="J197" s="77">
        <v>0</v>
      </c>
      <c r="K197" s="77">
        <v>0</v>
      </c>
      <c r="L197" s="73">
        <v>25550</v>
      </c>
      <c r="M197" s="78"/>
      <c r="N197" s="78"/>
      <c r="O197" s="78"/>
      <c r="P197" s="78"/>
      <c r="Q197" s="2"/>
      <c r="R197" s="2"/>
      <c r="S197" s="2"/>
    </row>
    <row r="198" spans="1:19" s="1" customFormat="1" ht="39" customHeight="1">
      <c r="A198" s="78">
        <v>98</v>
      </c>
      <c r="B198" s="59" t="s">
        <v>455</v>
      </c>
      <c r="C198" s="59" t="s">
        <v>456</v>
      </c>
      <c r="D198" s="59" t="s">
        <v>457</v>
      </c>
      <c r="E198" s="73">
        <v>3200</v>
      </c>
      <c r="F198" s="106">
        <v>32</v>
      </c>
      <c r="G198" s="73">
        <v>10000</v>
      </c>
      <c r="H198" s="106">
        <v>32</v>
      </c>
      <c r="I198" s="115">
        <v>32</v>
      </c>
      <c r="J198" s="77">
        <v>0</v>
      </c>
      <c r="K198" s="77">
        <v>0</v>
      </c>
      <c r="L198" s="73">
        <v>10000</v>
      </c>
      <c r="M198" s="78"/>
      <c r="N198" s="78"/>
      <c r="O198" s="78"/>
      <c r="P198" s="78"/>
      <c r="Q198" s="2"/>
      <c r="R198" s="2"/>
      <c r="S198" s="2"/>
    </row>
    <row r="199" spans="1:19" s="1" customFormat="1" ht="39.75" customHeight="1">
      <c r="A199" s="78">
        <v>99</v>
      </c>
      <c r="B199" s="59" t="s">
        <v>458</v>
      </c>
      <c r="C199" s="59" t="s">
        <v>459</v>
      </c>
      <c r="D199" s="59" t="s">
        <v>460</v>
      </c>
      <c r="E199" s="73">
        <v>3000</v>
      </c>
      <c r="F199" s="106">
        <v>50</v>
      </c>
      <c r="G199" s="73">
        <v>15000</v>
      </c>
      <c r="H199" s="106">
        <v>50</v>
      </c>
      <c r="I199" s="115">
        <v>50</v>
      </c>
      <c r="J199" s="76">
        <v>0</v>
      </c>
      <c r="K199" s="76">
        <v>0</v>
      </c>
      <c r="L199" s="73">
        <v>15000</v>
      </c>
      <c r="M199" s="78"/>
      <c r="N199" s="78"/>
      <c r="O199" s="78"/>
      <c r="P199" s="78"/>
      <c r="Q199" s="2"/>
      <c r="R199" s="2"/>
      <c r="S199" s="2"/>
    </row>
    <row r="200" spans="1:19" s="1" customFormat="1" ht="41.25" customHeight="1">
      <c r="A200" s="78">
        <v>100</v>
      </c>
      <c r="B200" s="59" t="s">
        <v>461</v>
      </c>
      <c r="C200" s="59" t="s">
        <v>462</v>
      </c>
      <c r="D200" s="59" t="s">
        <v>463</v>
      </c>
      <c r="E200" s="73">
        <v>8330</v>
      </c>
      <c r="F200" s="106">
        <v>119</v>
      </c>
      <c r="G200" s="73">
        <v>25800</v>
      </c>
      <c r="H200" s="106">
        <v>119</v>
      </c>
      <c r="I200" s="115">
        <v>119</v>
      </c>
      <c r="J200" s="76">
        <v>0</v>
      </c>
      <c r="K200" s="76">
        <v>0</v>
      </c>
      <c r="L200" s="73">
        <v>25800</v>
      </c>
      <c r="M200" s="78"/>
      <c r="N200" s="78"/>
      <c r="O200" s="78"/>
      <c r="P200" s="78"/>
      <c r="Q200" s="2"/>
      <c r="R200" s="2"/>
      <c r="S200" s="2"/>
    </row>
    <row r="201" spans="1:19" s="1" customFormat="1" ht="39" customHeight="1">
      <c r="A201" s="78">
        <v>101</v>
      </c>
      <c r="B201" s="59" t="s">
        <v>464</v>
      </c>
      <c r="C201" s="59" t="s">
        <v>465</v>
      </c>
      <c r="D201" s="59" t="s">
        <v>466</v>
      </c>
      <c r="E201" s="73">
        <v>3000</v>
      </c>
      <c r="F201" s="106">
        <v>50</v>
      </c>
      <c r="G201" s="73">
        <v>9380</v>
      </c>
      <c r="H201" s="106">
        <v>50</v>
      </c>
      <c r="I201" s="115">
        <v>50</v>
      </c>
      <c r="J201" s="76">
        <v>0</v>
      </c>
      <c r="K201" s="76">
        <v>0</v>
      </c>
      <c r="L201" s="73">
        <v>9380</v>
      </c>
      <c r="M201" s="78"/>
      <c r="N201" s="78"/>
      <c r="O201" s="78"/>
      <c r="P201" s="78"/>
      <c r="Q201" s="2"/>
      <c r="R201" s="2"/>
      <c r="S201" s="2"/>
    </row>
    <row r="202" spans="1:19" s="1" customFormat="1" ht="45.75" customHeight="1">
      <c r="A202" s="78">
        <v>102</v>
      </c>
      <c r="B202" s="59" t="s">
        <v>467</v>
      </c>
      <c r="C202" s="59" t="s">
        <v>468</v>
      </c>
      <c r="D202" s="59" t="s">
        <v>469</v>
      </c>
      <c r="E202" s="73">
        <v>10270</v>
      </c>
      <c r="F202" s="106">
        <v>80</v>
      </c>
      <c r="G202" s="73">
        <v>31000</v>
      </c>
      <c r="H202" s="106">
        <v>80</v>
      </c>
      <c r="I202" s="115">
        <v>80</v>
      </c>
      <c r="J202" s="76">
        <v>0</v>
      </c>
      <c r="K202" s="76">
        <v>0</v>
      </c>
      <c r="L202" s="73">
        <v>31000</v>
      </c>
      <c r="M202" s="78"/>
      <c r="N202" s="78"/>
      <c r="O202" s="78"/>
      <c r="P202" s="78"/>
      <c r="Q202" s="2"/>
      <c r="R202" s="2"/>
      <c r="S202" s="2"/>
    </row>
    <row r="203" spans="1:19" s="1" customFormat="1" ht="48.75" customHeight="1">
      <c r="A203" s="78">
        <v>103</v>
      </c>
      <c r="B203" s="59" t="s">
        <v>470</v>
      </c>
      <c r="C203" s="59" t="s">
        <v>471</v>
      </c>
      <c r="D203" s="59" t="s">
        <v>472</v>
      </c>
      <c r="E203" s="73">
        <v>2460</v>
      </c>
      <c r="F203" s="106">
        <v>41</v>
      </c>
      <c r="G203" s="73">
        <v>8080</v>
      </c>
      <c r="H203" s="106">
        <v>41</v>
      </c>
      <c r="I203" s="115">
        <v>41</v>
      </c>
      <c r="J203" s="76">
        <v>0</v>
      </c>
      <c r="K203" s="76">
        <v>0</v>
      </c>
      <c r="L203" s="73">
        <v>8080</v>
      </c>
      <c r="M203" s="78"/>
      <c r="N203" s="78"/>
      <c r="O203" s="78"/>
      <c r="P203" s="78"/>
      <c r="Q203" s="2"/>
      <c r="R203" s="2"/>
      <c r="S203" s="2"/>
    </row>
    <row r="204" spans="1:19" s="1" customFormat="1" ht="48.75" customHeight="1">
      <c r="A204" s="78">
        <v>104</v>
      </c>
      <c r="B204" s="59" t="s">
        <v>473</v>
      </c>
      <c r="C204" s="59" t="s">
        <v>474</v>
      </c>
      <c r="D204" s="59" t="s">
        <v>475</v>
      </c>
      <c r="E204" s="73">
        <v>3900</v>
      </c>
      <c r="F204" s="106">
        <v>65</v>
      </c>
      <c r="G204" s="73">
        <v>13845</v>
      </c>
      <c r="H204" s="106">
        <v>65</v>
      </c>
      <c r="I204" s="115">
        <v>65</v>
      </c>
      <c r="J204" s="76">
        <v>0</v>
      </c>
      <c r="K204" s="76">
        <v>0</v>
      </c>
      <c r="L204" s="73">
        <v>13845</v>
      </c>
      <c r="M204" s="78"/>
      <c r="N204" s="78"/>
      <c r="O204" s="78"/>
      <c r="P204" s="78"/>
      <c r="Q204" s="2"/>
      <c r="R204" s="2"/>
      <c r="S204" s="2"/>
    </row>
    <row r="205" spans="1:19" s="1" customFormat="1" ht="48.75" customHeight="1">
      <c r="A205" s="78">
        <v>105</v>
      </c>
      <c r="B205" s="59" t="s">
        <v>476</v>
      </c>
      <c r="C205" s="59" t="s">
        <v>477</v>
      </c>
      <c r="D205" s="59" t="s">
        <v>478</v>
      </c>
      <c r="E205" s="73">
        <v>7520</v>
      </c>
      <c r="F205" s="106">
        <v>100</v>
      </c>
      <c r="G205" s="73">
        <v>25300</v>
      </c>
      <c r="H205" s="106">
        <v>100</v>
      </c>
      <c r="I205" s="115">
        <v>100</v>
      </c>
      <c r="J205" s="76">
        <v>0</v>
      </c>
      <c r="K205" s="76">
        <v>0</v>
      </c>
      <c r="L205" s="73">
        <v>25300</v>
      </c>
      <c r="M205" s="78"/>
      <c r="N205" s="78"/>
      <c r="O205" s="78"/>
      <c r="P205" s="78"/>
      <c r="Q205" s="2"/>
      <c r="R205" s="2"/>
      <c r="S205" s="2"/>
    </row>
    <row r="206" spans="1:19" s="1" customFormat="1" ht="48.75" customHeight="1">
      <c r="A206" s="78">
        <v>106</v>
      </c>
      <c r="B206" s="59" t="s">
        <v>479</v>
      </c>
      <c r="C206" s="59" t="s">
        <v>480</v>
      </c>
      <c r="D206" s="59" t="s">
        <v>481</v>
      </c>
      <c r="E206" s="73">
        <v>1980</v>
      </c>
      <c r="F206" s="106">
        <v>33</v>
      </c>
      <c r="G206" s="73">
        <v>7850</v>
      </c>
      <c r="H206" s="106">
        <v>33</v>
      </c>
      <c r="I206" s="115">
        <v>33</v>
      </c>
      <c r="J206" s="76">
        <v>0</v>
      </c>
      <c r="K206" s="76">
        <v>0</v>
      </c>
      <c r="L206" s="73">
        <v>7850</v>
      </c>
      <c r="M206" s="78"/>
      <c r="N206" s="78"/>
      <c r="O206" s="78"/>
      <c r="P206" s="78"/>
      <c r="Q206" s="2"/>
      <c r="R206" s="2"/>
      <c r="S206" s="2"/>
    </row>
    <row r="207" spans="1:19" s="1" customFormat="1" ht="48.75" customHeight="1">
      <c r="A207" s="78">
        <v>107</v>
      </c>
      <c r="B207" s="59" t="s">
        <v>482</v>
      </c>
      <c r="C207" s="59" t="s">
        <v>483</v>
      </c>
      <c r="D207" s="59" t="s">
        <v>484</v>
      </c>
      <c r="E207" s="73">
        <v>3010</v>
      </c>
      <c r="F207" s="59">
        <v>298</v>
      </c>
      <c r="G207" s="73">
        <v>46000</v>
      </c>
      <c r="H207" s="59">
        <v>298</v>
      </c>
      <c r="I207" s="116">
        <v>0</v>
      </c>
      <c r="J207" s="76">
        <v>0</v>
      </c>
      <c r="K207" s="73">
        <v>298</v>
      </c>
      <c r="L207" s="73">
        <v>46000</v>
      </c>
      <c r="M207" s="78"/>
      <c r="N207" s="78"/>
      <c r="O207" s="78"/>
      <c r="P207" s="78"/>
      <c r="Q207" s="2"/>
      <c r="R207" s="2"/>
      <c r="S207" s="2"/>
    </row>
    <row r="208" spans="1:19" s="1" customFormat="1" ht="48.75" customHeight="1">
      <c r="A208" s="78">
        <v>108</v>
      </c>
      <c r="B208" s="59" t="s">
        <v>485</v>
      </c>
      <c r="C208" s="59" t="s">
        <v>486</v>
      </c>
      <c r="D208" s="59" t="s">
        <v>487</v>
      </c>
      <c r="E208" s="73">
        <v>310</v>
      </c>
      <c r="F208" s="59">
        <v>80</v>
      </c>
      <c r="G208" s="73">
        <v>5318</v>
      </c>
      <c r="H208" s="59">
        <v>80</v>
      </c>
      <c r="I208" s="76">
        <v>0</v>
      </c>
      <c r="J208" s="76">
        <v>0</v>
      </c>
      <c r="K208" s="73">
        <v>80</v>
      </c>
      <c r="L208" s="73">
        <v>5318</v>
      </c>
      <c r="M208" s="78"/>
      <c r="N208" s="78"/>
      <c r="O208" s="78"/>
      <c r="P208" s="78"/>
      <c r="Q208" s="2"/>
      <c r="R208" s="2"/>
      <c r="S208" s="2"/>
    </row>
    <row r="209" spans="1:19" s="1" customFormat="1" ht="48.75" customHeight="1">
      <c r="A209" s="78">
        <v>109</v>
      </c>
      <c r="B209" s="59" t="s">
        <v>488</v>
      </c>
      <c r="C209" s="59" t="s">
        <v>489</v>
      </c>
      <c r="D209" s="59" t="s">
        <v>490</v>
      </c>
      <c r="E209" s="73">
        <v>200</v>
      </c>
      <c r="F209" s="59">
        <v>55</v>
      </c>
      <c r="G209" s="73">
        <v>3990</v>
      </c>
      <c r="H209" s="59">
        <v>55</v>
      </c>
      <c r="I209" s="116">
        <v>0</v>
      </c>
      <c r="J209" s="76">
        <v>0</v>
      </c>
      <c r="K209" s="73">
        <v>55</v>
      </c>
      <c r="L209" s="73">
        <v>3990</v>
      </c>
      <c r="M209" s="78"/>
      <c r="N209" s="78"/>
      <c r="O209" s="78"/>
      <c r="P209" s="78"/>
      <c r="Q209" s="2"/>
      <c r="R209" s="2"/>
      <c r="S209" s="2"/>
    </row>
    <row r="210" spans="1:19" s="1" customFormat="1" ht="48.75" customHeight="1">
      <c r="A210" s="78">
        <v>110</v>
      </c>
      <c r="B210" s="59" t="s">
        <v>491</v>
      </c>
      <c r="C210" s="59" t="s">
        <v>456</v>
      </c>
      <c r="D210" s="59" t="s">
        <v>492</v>
      </c>
      <c r="E210" s="73">
        <v>90</v>
      </c>
      <c r="F210" s="59">
        <v>30</v>
      </c>
      <c r="G210" s="73">
        <v>6000</v>
      </c>
      <c r="H210" s="59">
        <v>30</v>
      </c>
      <c r="I210" s="76">
        <v>0</v>
      </c>
      <c r="J210" s="76">
        <v>0</v>
      </c>
      <c r="K210" s="73">
        <v>30</v>
      </c>
      <c r="L210" s="73">
        <v>6000</v>
      </c>
      <c r="M210" s="78"/>
      <c r="N210" s="78"/>
      <c r="O210" s="78"/>
      <c r="P210" s="78"/>
      <c r="Q210" s="2"/>
      <c r="R210" s="2"/>
      <c r="S210" s="2"/>
    </row>
    <row r="211" spans="1:19" s="1" customFormat="1" ht="48.75" customHeight="1">
      <c r="A211" s="78">
        <v>111</v>
      </c>
      <c r="B211" s="59" t="s">
        <v>493</v>
      </c>
      <c r="C211" s="59" t="s">
        <v>444</v>
      </c>
      <c r="D211" s="59" t="s">
        <v>494</v>
      </c>
      <c r="E211" s="73">
        <v>450</v>
      </c>
      <c r="F211" s="59">
        <v>150</v>
      </c>
      <c r="G211" s="73">
        <v>13000</v>
      </c>
      <c r="H211" s="59">
        <v>150</v>
      </c>
      <c r="I211" s="76">
        <v>0</v>
      </c>
      <c r="J211" s="76">
        <v>0</v>
      </c>
      <c r="K211" s="73">
        <v>150</v>
      </c>
      <c r="L211" s="73">
        <v>13000</v>
      </c>
      <c r="M211" s="78"/>
      <c r="N211" s="78"/>
      <c r="O211" s="78"/>
      <c r="P211" s="78"/>
      <c r="Q211" s="2"/>
      <c r="R211" s="2"/>
      <c r="S211" s="2"/>
    </row>
    <row r="212" spans="1:19" s="1" customFormat="1" ht="48.75" customHeight="1">
      <c r="A212" s="78">
        <v>112</v>
      </c>
      <c r="B212" s="59" t="s">
        <v>495</v>
      </c>
      <c r="C212" s="59" t="s">
        <v>468</v>
      </c>
      <c r="D212" s="59" t="s">
        <v>496</v>
      </c>
      <c r="E212" s="73">
        <v>200</v>
      </c>
      <c r="F212" s="59">
        <v>40</v>
      </c>
      <c r="G212" s="73">
        <v>3000</v>
      </c>
      <c r="H212" s="59">
        <v>40</v>
      </c>
      <c r="I212" s="76">
        <v>0</v>
      </c>
      <c r="J212" s="76">
        <v>0</v>
      </c>
      <c r="K212" s="73">
        <v>40</v>
      </c>
      <c r="L212" s="73">
        <v>3000</v>
      </c>
      <c r="M212" s="78"/>
      <c r="N212" s="78"/>
      <c r="O212" s="78"/>
      <c r="P212" s="78"/>
      <c r="Q212" s="2"/>
      <c r="R212" s="2"/>
      <c r="S212" s="2"/>
    </row>
    <row r="213" spans="1:19" s="1" customFormat="1" ht="48.75" customHeight="1">
      <c r="A213" s="78">
        <v>113</v>
      </c>
      <c r="B213" s="59" t="s">
        <v>497</v>
      </c>
      <c r="C213" s="59" t="s">
        <v>462</v>
      </c>
      <c r="D213" s="59" t="s">
        <v>498</v>
      </c>
      <c r="E213" s="73">
        <v>1023</v>
      </c>
      <c r="F213" s="59">
        <v>341</v>
      </c>
      <c r="G213" s="73">
        <v>34100</v>
      </c>
      <c r="H213" s="59">
        <v>341</v>
      </c>
      <c r="I213" s="76">
        <v>0</v>
      </c>
      <c r="J213" s="76">
        <v>0</v>
      </c>
      <c r="K213" s="73">
        <v>341</v>
      </c>
      <c r="L213" s="73">
        <v>34100</v>
      </c>
      <c r="M213" s="78"/>
      <c r="N213" s="78"/>
      <c r="O213" s="78"/>
      <c r="P213" s="78"/>
      <c r="Q213" s="2"/>
      <c r="R213" s="2"/>
      <c r="S213" s="2"/>
    </row>
    <row r="214" spans="1:19" s="1" customFormat="1" ht="30" customHeight="1">
      <c r="A214" s="80" t="s">
        <v>499</v>
      </c>
      <c r="B214" s="80"/>
      <c r="C214" s="80"/>
      <c r="D214" s="80"/>
      <c r="E214" s="81">
        <f aca="true" t="shared" si="47" ref="E214:L214">SUM(E215:E221)</f>
        <v>298568</v>
      </c>
      <c r="F214" s="81">
        <f t="shared" si="47"/>
        <v>2393</v>
      </c>
      <c r="G214" s="81">
        <f t="shared" si="47"/>
        <v>437650</v>
      </c>
      <c r="H214" s="81">
        <f t="shared" si="47"/>
        <v>2393</v>
      </c>
      <c r="I214" s="98">
        <f t="shared" si="47"/>
        <v>2043</v>
      </c>
      <c r="J214" s="98">
        <f t="shared" si="47"/>
        <v>350</v>
      </c>
      <c r="K214" s="98">
        <f t="shared" si="47"/>
        <v>0</v>
      </c>
      <c r="L214" s="81">
        <f t="shared" si="47"/>
        <v>437650</v>
      </c>
      <c r="M214" s="80"/>
      <c r="N214" s="80">
        <v>350</v>
      </c>
      <c r="O214" s="80"/>
      <c r="P214" s="80"/>
      <c r="Q214" s="2"/>
      <c r="R214" s="2"/>
      <c r="S214" s="2"/>
    </row>
    <row r="215" spans="1:19" s="1" customFormat="1" ht="42.75" customHeight="1">
      <c r="A215" s="78">
        <v>114</v>
      </c>
      <c r="B215" s="62" t="s">
        <v>500</v>
      </c>
      <c r="C215" s="58" t="s">
        <v>501</v>
      </c>
      <c r="D215" s="58" t="s">
        <v>502</v>
      </c>
      <c r="E215" s="59">
        <v>131400</v>
      </c>
      <c r="F215" s="58">
        <v>730</v>
      </c>
      <c r="G215" s="73">
        <v>182500</v>
      </c>
      <c r="H215" s="58">
        <v>730</v>
      </c>
      <c r="I215" s="73">
        <v>730</v>
      </c>
      <c r="J215" s="97">
        <v>0</v>
      </c>
      <c r="K215" s="97">
        <v>0</v>
      </c>
      <c r="L215" s="73">
        <v>182500</v>
      </c>
      <c r="M215" s="78"/>
      <c r="N215" s="78"/>
      <c r="O215" s="78"/>
      <c r="P215" s="78"/>
      <c r="Q215" s="2"/>
      <c r="R215" s="2"/>
      <c r="S215" s="2"/>
    </row>
    <row r="216" spans="1:19" s="1" customFormat="1" ht="42" customHeight="1">
      <c r="A216" s="78">
        <v>115</v>
      </c>
      <c r="B216" s="62" t="s">
        <v>503</v>
      </c>
      <c r="C216" s="58" t="s">
        <v>504</v>
      </c>
      <c r="D216" s="58" t="s">
        <v>505</v>
      </c>
      <c r="E216" s="59">
        <v>22050</v>
      </c>
      <c r="F216" s="58">
        <v>210</v>
      </c>
      <c r="G216" s="73">
        <v>31500</v>
      </c>
      <c r="H216" s="58">
        <v>210</v>
      </c>
      <c r="I216" s="73">
        <v>210</v>
      </c>
      <c r="J216" s="97">
        <v>0</v>
      </c>
      <c r="K216" s="97">
        <v>0</v>
      </c>
      <c r="L216" s="73">
        <v>31500</v>
      </c>
      <c r="M216" s="78"/>
      <c r="N216" s="78"/>
      <c r="O216" s="78"/>
      <c r="P216" s="78"/>
      <c r="Q216" s="2"/>
      <c r="R216" s="2"/>
      <c r="S216" s="2"/>
    </row>
    <row r="217" spans="1:19" s="1" customFormat="1" ht="38.25" customHeight="1">
      <c r="A217" s="78">
        <v>116</v>
      </c>
      <c r="B217" s="62" t="s">
        <v>506</v>
      </c>
      <c r="C217" s="58" t="s">
        <v>501</v>
      </c>
      <c r="D217" s="58" t="s">
        <v>507</v>
      </c>
      <c r="E217" s="59">
        <v>18000</v>
      </c>
      <c r="F217" s="58">
        <v>150</v>
      </c>
      <c r="G217" s="73">
        <v>22500</v>
      </c>
      <c r="H217" s="58">
        <v>150</v>
      </c>
      <c r="I217" s="73">
        <v>150</v>
      </c>
      <c r="J217" s="97">
        <v>0</v>
      </c>
      <c r="K217" s="97">
        <v>0</v>
      </c>
      <c r="L217" s="73">
        <v>22500</v>
      </c>
      <c r="M217" s="78"/>
      <c r="N217" s="78"/>
      <c r="O217" s="78"/>
      <c r="P217" s="78"/>
      <c r="Q217" s="2"/>
      <c r="R217" s="2"/>
      <c r="S217" s="2"/>
    </row>
    <row r="218" spans="1:19" s="1" customFormat="1" ht="39.75" customHeight="1">
      <c r="A218" s="78">
        <v>117</v>
      </c>
      <c r="B218" s="62" t="s">
        <v>508</v>
      </c>
      <c r="C218" s="58" t="s">
        <v>501</v>
      </c>
      <c r="D218" s="62" t="s">
        <v>509</v>
      </c>
      <c r="E218" s="59">
        <v>54120</v>
      </c>
      <c r="F218" s="62">
        <v>500</v>
      </c>
      <c r="G218" s="73">
        <v>67650</v>
      </c>
      <c r="H218" s="62">
        <v>500</v>
      </c>
      <c r="I218" s="73">
        <v>500</v>
      </c>
      <c r="J218" s="97">
        <v>0</v>
      </c>
      <c r="K218" s="97">
        <v>0</v>
      </c>
      <c r="L218" s="73">
        <v>67650</v>
      </c>
      <c r="M218" s="78"/>
      <c r="N218" s="78"/>
      <c r="O218" s="78"/>
      <c r="P218" s="78"/>
      <c r="Q218" s="2"/>
      <c r="R218" s="2"/>
      <c r="S218" s="2"/>
    </row>
    <row r="219" spans="1:19" s="1" customFormat="1" ht="32.25" customHeight="1">
      <c r="A219" s="78">
        <v>118</v>
      </c>
      <c r="B219" s="62" t="s">
        <v>510</v>
      </c>
      <c r="C219" s="95" t="s">
        <v>511</v>
      </c>
      <c r="D219" s="62" t="s">
        <v>512</v>
      </c>
      <c r="E219" s="59">
        <v>9744</v>
      </c>
      <c r="F219" s="62">
        <v>350</v>
      </c>
      <c r="G219" s="73">
        <v>21000</v>
      </c>
      <c r="H219" s="62">
        <v>350</v>
      </c>
      <c r="I219" s="73">
        <v>0</v>
      </c>
      <c r="J219" s="97">
        <v>350</v>
      </c>
      <c r="K219" s="97">
        <v>0</v>
      </c>
      <c r="L219" s="73">
        <v>21000</v>
      </c>
      <c r="M219" s="78" t="s">
        <v>513</v>
      </c>
      <c r="N219" s="78">
        <v>350</v>
      </c>
      <c r="O219" s="78">
        <v>2018.8</v>
      </c>
      <c r="P219" s="78">
        <v>2020.8</v>
      </c>
      <c r="Q219" s="2"/>
      <c r="R219" s="2"/>
      <c r="S219" s="2"/>
    </row>
    <row r="220" spans="1:19" s="1" customFormat="1" ht="36" customHeight="1">
      <c r="A220" s="78">
        <v>119</v>
      </c>
      <c r="B220" s="62" t="s">
        <v>514</v>
      </c>
      <c r="C220" s="95" t="s">
        <v>515</v>
      </c>
      <c r="D220" s="62" t="s">
        <v>516</v>
      </c>
      <c r="E220" s="59">
        <v>40754</v>
      </c>
      <c r="F220" s="62">
        <v>303</v>
      </c>
      <c r="G220" s="73">
        <v>90000</v>
      </c>
      <c r="H220" s="62">
        <v>303</v>
      </c>
      <c r="I220" s="73">
        <v>303</v>
      </c>
      <c r="J220" s="97">
        <v>0</v>
      </c>
      <c r="K220" s="97">
        <v>0</v>
      </c>
      <c r="L220" s="73">
        <v>90000</v>
      </c>
      <c r="M220" s="78"/>
      <c r="N220" s="78"/>
      <c r="O220" s="78"/>
      <c r="P220" s="78"/>
      <c r="Q220" s="2"/>
      <c r="R220" s="2"/>
      <c r="S220" s="2"/>
    </row>
    <row r="221" spans="1:19" s="1" customFormat="1" ht="32.25" customHeight="1">
      <c r="A221" s="78">
        <v>120</v>
      </c>
      <c r="B221" s="62" t="s">
        <v>517</v>
      </c>
      <c r="C221" s="95" t="s">
        <v>518</v>
      </c>
      <c r="D221" s="62" t="s">
        <v>519</v>
      </c>
      <c r="E221" s="59">
        <v>22500</v>
      </c>
      <c r="F221" s="62">
        <v>150</v>
      </c>
      <c r="G221" s="73">
        <v>22500</v>
      </c>
      <c r="H221" s="62">
        <v>150</v>
      </c>
      <c r="I221" s="73">
        <v>150</v>
      </c>
      <c r="J221" s="97">
        <v>0</v>
      </c>
      <c r="K221" s="97">
        <v>0</v>
      </c>
      <c r="L221" s="73">
        <v>22500</v>
      </c>
      <c r="M221" s="78"/>
      <c r="N221" s="78"/>
      <c r="O221" s="78"/>
      <c r="P221" s="78"/>
      <c r="Q221" s="2"/>
      <c r="R221" s="2"/>
      <c r="S221" s="2"/>
    </row>
    <row r="222" spans="1:19" s="1" customFormat="1" ht="30" customHeight="1">
      <c r="A222" s="80" t="s">
        <v>520</v>
      </c>
      <c r="B222" s="80"/>
      <c r="C222" s="80"/>
      <c r="D222" s="80"/>
      <c r="E222" s="81">
        <f aca="true" t="shared" si="48" ref="E222:L222">SUM(E223:E229)</f>
        <v>242625</v>
      </c>
      <c r="F222" s="81">
        <f t="shared" si="48"/>
        <v>2822</v>
      </c>
      <c r="G222" s="81">
        <f t="shared" si="48"/>
        <v>512472</v>
      </c>
      <c r="H222" s="81">
        <f t="shared" si="48"/>
        <v>2822</v>
      </c>
      <c r="I222" s="98">
        <f t="shared" si="48"/>
        <v>2082</v>
      </c>
      <c r="J222" s="98">
        <f t="shared" si="48"/>
        <v>0</v>
      </c>
      <c r="K222" s="98">
        <f t="shared" si="48"/>
        <v>740</v>
      </c>
      <c r="L222" s="81">
        <f t="shared" si="48"/>
        <v>512472</v>
      </c>
      <c r="M222" s="80"/>
      <c r="N222" s="80"/>
      <c r="O222" s="80"/>
      <c r="P222" s="80"/>
      <c r="Q222" s="2"/>
      <c r="R222" s="2"/>
      <c r="S222" s="2"/>
    </row>
    <row r="223" spans="1:19" s="1" customFormat="1" ht="36.75" customHeight="1">
      <c r="A223" s="78">
        <v>121</v>
      </c>
      <c r="B223" s="58" t="s">
        <v>521</v>
      </c>
      <c r="C223" s="58" t="s">
        <v>522</v>
      </c>
      <c r="D223" s="58" t="s">
        <v>523</v>
      </c>
      <c r="E223" s="59">
        <v>416</v>
      </c>
      <c r="F223" s="58">
        <v>80</v>
      </c>
      <c r="G223" s="58">
        <v>4054</v>
      </c>
      <c r="H223" s="58">
        <v>80</v>
      </c>
      <c r="I223" s="97">
        <v>0</v>
      </c>
      <c r="J223" s="97">
        <v>0</v>
      </c>
      <c r="K223" s="73">
        <v>80</v>
      </c>
      <c r="L223" s="58">
        <v>4054</v>
      </c>
      <c r="M223" s="78"/>
      <c r="N223" s="78"/>
      <c r="O223" s="78"/>
      <c r="P223" s="78"/>
      <c r="Q223" s="2"/>
      <c r="R223" s="2"/>
      <c r="S223" s="2"/>
    </row>
    <row r="224" spans="1:19" s="1" customFormat="1" ht="30" customHeight="1">
      <c r="A224" s="78">
        <v>122</v>
      </c>
      <c r="B224" s="58" t="s">
        <v>524</v>
      </c>
      <c r="C224" s="58" t="s">
        <v>522</v>
      </c>
      <c r="D224" s="58" t="s">
        <v>525</v>
      </c>
      <c r="E224" s="59">
        <v>1130</v>
      </c>
      <c r="F224" s="58">
        <v>415</v>
      </c>
      <c r="G224" s="58">
        <v>23083</v>
      </c>
      <c r="H224" s="58">
        <v>415</v>
      </c>
      <c r="I224" s="97">
        <v>0</v>
      </c>
      <c r="J224" s="97">
        <v>0</v>
      </c>
      <c r="K224" s="73">
        <v>415</v>
      </c>
      <c r="L224" s="58">
        <v>23083</v>
      </c>
      <c r="M224" s="78"/>
      <c r="N224" s="78"/>
      <c r="O224" s="78"/>
      <c r="P224" s="78"/>
      <c r="Q224" s="2"/>
      <c r="R224" s="2"/>
      <c r="S224" s="2"/>
    </row>
    <row r="225" spans="1:19" s="1" customFormat="1" ht="36" customHeight="1">
      <c r="A225" s="78">
        <v>123</v>
      </c>
      <c r="B225" s="58" t="s">
        <v>526</v>
      </c>
      <c r="C225" s="95" t="s">
        <v>522</v>
      </c>
      <c r="D225" s="62" t="s">
        <v>527</v>
      </c>
      <c r="E225" s="59">
        <v>675</v>
      </c>
      <c r="F225" s="62">
        <v>245</v>
      </c>
      <c r="G225" s="62">
        <v>10193</v>
      </c>
      <c r="H225" s="62">
        <v>245</v>
      </c>
      <c r="I225" s="97">
        <v>0</v>
      </c>
      <c r="J225" s="97">
        <v>0</v>
      </c>
      <c r="K225" s="73">
        <v>245</v>
      </c>
      <c r="L225" s="62">
        <v>10193</v>
      </c>
      <c r="M225" s="78"/>
      <c r="N225" s="78"/>
      <c r="O225" s="78"/>
      <c r="P225" s="78"/>
      <c r="Q225" s="2"/>
      <c r="R225" s="2"/>
      <c r="S225" s="2"/>
    </row>
    <row r="226" spans="1:19" s="1" customFormat="1" ht="36.75" customHeight="1">
      <c r="A226" s="78">
        <v>124</v>
      </c>
      <c r="B226" s="58" t="s">
        <v>528</v>
      </c>
      <c r="C226" s="95" t="s">
        <v>522</v>
      </c>
      <c r="D226" s="62" t="s">
        <v>529</v>
      </c>
      <c r="E226" s="59">
        <v>5904</v>
      </c>
      <c r="F226" s="62">
        <v>104</v>
      </c>
      <c r="G226" s="62">
        <v>9360</v>
      </c>
      <c r="H226" s="62">
        <v>104</v>
      </c>
      <c r="I226" s="73">
        <v>104</v>
      </c>
      <c r="J226" s="97">
        <v>0</v>
      </c>
      <c r="K226" s="97">
        <v>0</v>
      </c>
      <c r="L226" s="62">
        <v>9360</v>
      </c>
      <c r="M226" s="78"/>
      <c r="N226" s="78"/>
      <c r="O226" s="78"/>
      <c r="P226" s="78"/>
      <c r="Q226" s="2"/>
      <c r="R226" s="2"/>
      <c r="S226" s="2"/>
    </row>
    <row r="227" spans="1:19" s="1" customFormat="1" ht="42.75" customHeight="1">
      <c r="A227" s="78">
        <v>125</v>
      </c>
      <c r="B227" s="58" t="s">
        <v>530</v>
      </c>
      <c r="C227" s="95" t="s">
        <v>522</v>
      </c>
      <c r="D227" s="62" t="s">
        <v>531</v>
      </c>
      <c r="E227" s="59">
        <v>99106</v>
      </c>
      <c r="F227" s="62">
        <v>1023</v>
      </c>
      <c r="G227" s="62">
        <v>229440</v>
      </c>
      <c r="H227" s="62">
        <v>1023</v>
      </c>
      <c r="I227" s="73">
        <v>1023</v>
      </c>
      <c r="J227" s="97">
        <v>0</v>
      </c>
      <c r="K227" s="97">
        <v>0</v>
      </c>
      <c r="L227" s="62">
        <v>229440</v>
      </c>
      <c r="M227" s="78"/>
      <c r="N227" s="78"/>
      <c r="O227" s="78"/>
      <c r="P227" s="78"/>
      <c r="Q227" s="2"/>
      <c r="R227" s="2"/>
      <c r="S227" s="2"/>
    </row>
    <row r="228" spans="1:19" s="1" customFormat="1" ht="36" customHeight="1">
      <c r="A228" s="78">
        <v>126</v>
      </c>
      <c r="B228" s="58" t="s">
        <v>532</v>
      </c>
      <c r="C228" s="95" t="s">
        <v>522</v>
      </c>
      <c r="D228" s="62" t="s">
        <v>533</v>
      </c>
      <c r="E228" s="59">
        <v>76269</v>
      </c>
      <c r="F228" s="62">
        <v>660</v>
      </c>
      <c r="G228" s="62">
        <v>184800</v>
      </c>
      <c r="H228" s="62">
        <v>660</v>
      </c>
      <c r="I228" s="73">
        <v>660</v>
      </c>
      <c r="J228" s="97">
        <v>0</v>
      </c>
      <c r="K228" s="97">
        <v>0</v>
      </c>
      <c r="L228" s="62">
        <v>184800</v>
      </c>
      <c r="M228" s="78"/>
      <c r="N228" s="78"/>
      <c r="O228" s="78"/>
      <c r="P228" s="78"/>
      <c r="Q228" s="2"/>
      <c r="R228" s="2"/>
      <c r="S228" s="2"/>
    </row>
    <row r="229" spans="1:19" s="1" customFormat="1" ht="54" customHeight="1">
      <c r="A229" s="78">
        <v>127</v>
      </c>
      <c r="B229" s="58" t="s">
        <v>534</v>
      </c>
      <c r="C229" s="58" t="s">
        <v>535</v>
      </c>
      <c r="D229" s="58" t="s">
        <v>536</v>
      </c>
      <c r="E229" s="59">
        <v>59125</v>
      </c>
      <c r="F229" s="58">
        <v>295</v>
      </c>
      <c r="G229" s="58">
        <v>51542</v>
      </c>
      <c r="H229" s="58">
        <v>295</v>
      </c>
      <c r="I229" s="73">
        <v>295</v>
      </c>
      <c r="J229" s="97">
        <v>0</v>
      </c>
      <c r="K229" s="97">
        <v>0</v>
      </c>
      <c r="L229" s="58">
        <v>51542</v>
      </c>
      <c r="M229" s="78"/>
      <c r="N229" s="78"/>
      <c r="O229" s="78"/>
      <c r="P229" s="78"/>
      <c r="Q229" s="2"/>
      <c r="R229" s="2"/>
      <c r="S229" s="2"/>
    </row>
    <row r="230" spans="1:19" s="1" customFormat="1" ht="27.75" customHeight="1">
      <c r="A230" s="12" t="s">
        <v>537</v>
      </c>
      <c r="B230" s="12"/>
      <c r="C230" s="12"/>
      <c r="D230" s="12"/>
      <c r="E230" s="12">
        <f aca="true" t="shared" si="49" ref="E230:L230">SUM(E231+E294)</f>
        <v>661649.3200000001</v>
      </c>
      <c r="F230" s="12">
        <f t="shared" si="49"/>
        <v>16331</v>
      </c>
      <c r="G230" s="12">
        <f t="shared" si="49"/>
        <v>1968193.36</v>
      </c>
      <c r="H230" s="12">
        <f t="shared" si="49"/>
        <v>16331</v>
      </c>
      <c r="I230" s="48">
        <f t="shared" si="49"/>
        <v>10929</v>
      </c>
      <c r="J230" s="48">
        <f t="shared" si="49"/>
        <v>30</v>
      </c>
      <c r="K230" s="48">
        <f t="shared" si="49"/>
        <v>5372</v>
      </c>
      <c r="L230" s="12">
        <f t="shared" si="49"/>
        <v>1968193.36</v>
      </c>
      <c r="M230" s="12"/>
      <c r="N230" s="12">
        <f>SUM(N231+N294)</f>
        <v>30</v>
      </c>
      <c r="O230" s="12"/>
      <c r="P230" s="12"/>
      <c r="Q230" s="2"/>
      <c r="R230" s="2"/>
      <c r="S230" s="2"/>
    </row>
    <row r="231" spans="1:19" s="1" customFormat="1" ht="38.25" customHeight="1">
      <c r="A231" s="12" t="s">
        <v>23</v>
      </c>
      <c r="B231" s="12"/>
      <c r="C231" s="12"/>
      <c r="D231" s="12"/>
      <c r="E231" s="12">
        <f aca="true" t="shared" si="50" ref="E231:L231">SUM(E232+E276+E292)</f>
        <v>454236.32</v>
      </c>
      <c r="F231" s="12">
        <f t="shared" si="50"/>
        <v>11110</v>
      </c>
      <c r="G231" s="12">
        <f t="shared" si="50"/>
        <v>1287525.36</v>
      </c>
      <c r="H231" s="12">
        <f t="shared" si="50"/>
        <v>11110</v>
      </c>
      <c r="I231" s="48">
        <f t="shared" si="50"/>
        <v>6552</v>
      </c>
      <c r="J231" s="48">
        <f t="shared" si="50"/>
        <v>0</v>
      </c>
      <c r="K231" s="48">
        <f t="shared" si="50"/>
        <v>4558</v>
      </c>
      <c r="L231" s="12">
        <f t="shared" si="50"/>
        <v>1287525.36</v>
      </c>
      <c r="M231" s="12"/>
      <c r="N231" s="12"/>
      <c r="O231" s="12"/>
      <c r="P231" s="12"/>
      <c r="Q231" s="2"/>
      <c r="R231" s="2"/>
      <c r="S231" s="2"/>
    </row>
    <row r="232" spans="1:19" s="1" customFormat="1" ht="33" customHeight="1">
      <c r="A232" s="12" t="s">
        <v>538</v>
      </c>
      <c r="B232" s="12"/>
      <c r="C232" s="12"/>
      <c r="D232" s="12"/>
      <c r="E232" s="12">
        <f aca="true" t="shared" si="51" ref="E232:L232">SUM(E233:E275)</f>
        <v>232883.2</v>
      </c>
      <c r="F232" s="12">
        <f t="shared" si="51"/>
        <v>7250</v>
      </c>
      <c r="G232" s="12">
        <f t="shared" si="51"/>
        <v>761469.53</v>
      </c>
      <c r="H232" s="12">
        <f t="shared" si="51"/>
        <v>7250</v>
      </c>
      <c r="I232" s="48">
        <f t="shared" si="51"/>
        <v>3731</v>
      </c>
      <c r="J232" s="48">
        <f t="shared" si="51"/>
        <v>0</v>
      </c>
      <c r="K232" s="48">
        <f t="shared" si="51"/>
        <v>3519</v>
      </c>
      <c r="L232" s="12">
        <f t="shared" si="51"/>
        <v>761469.53</v>
      </c>
      <c r="M232" s="12"/>
      <c r="N232" s="12"/>
      <c r="O232" s="12"/>
      <c r="P232" s="12"/>
      <c r="Q232" s="2"/>
      <c r="R232" s="2"/>
      <c r="S232" s="2"/>
    </row>
    <row r="233" spans="1:19" s="1" customFormat="1" ht="51.75" customHeight="1">
      <c r="A233" s="78">
        <v>1</v>
      </c>
      <c r="B233" s="107" t="s">
        <v>539</v>
      </c>
      <c r="C233" s="108" t="s">
        <v>540</v>
      </c>
      <c r="D233" s="107" t="s">
        <v>541</v>
      </c>
      <c r="E233" s="109">
        <v>1500</v>
      </c>
      <c r="F233" s="110">
        <v>40</v>
      </c>
      <c r="G233" s="110">
        <v>3900</v>
      </c>
      <c r="H233" s="78">
        <f aca="true" t="shared" si="52" ref="H233:H275">SUM(I233:K233)</f>
        <v>40</v>
      </c>
      <c r="I233" s="117">
        <v>40</v>
      </c>
      <c r="J233" s="97"/>
      <c r="K233" s="97"/>
      <c r="L233" s="110">
        <v>3900</v>
      </c>
      <c r="M233" s="78"/>
      <c r="N233" s="78"/>
      <c r="O233" s="78"/>
      <c r="P233" s="78"/>
      <c r="Q233" s="2"/>
      <c r="R233" s="2"/>
      <c r="S233" s="2"/>
    </row>
    <row r="234" spans="1:19" s="1" customFormat="1" ht="38.25" customHeight="1">
      <c r="A234" s="78">
        <v>2</v>
      </c>
      <c r="B234" s="111" t="s">
        <v>542</v>
      </c>
      <c r="C234" s="108" t="s">
        <v>540</v>
      </c>
      <c r="D234" s="111" t="s">
        <v>543</v>
      </c>
      <c r="E234" s="109">
        <v>7500</v>
      </c>
      <c r="F234" s="110">
        <v>200</v>
      </c>
      <c r="G234" s="110">
        <v>19800</v>
      </c>
      <c r="H234" s="78">
        <f t="shared" si="52"/>
        <v>200</v>
      </c>
      <c r="I234" s="117">
        <v>200</v>
      </c>
      <c r="J234" s="97"/>
      <c r="K234" s="97"/>
      <c r="L234" s="110">
        <v>19800</v>
      </c>
      <c r="M234" s="78"/>
      <c r="N234" s="78"/>
      <c r="O234" s="78"/>
      <c r="P234" s="78"/>
      <c r="Q234" s="2"/>
      <c r="R234" s="2"/>
      <c r="S234" s="2"/>
    </row>
    <row r="235" spans="1:19" s="1" customFormat="1" ht="30" customHeight="1">
      <c r="A235" s="78">
        <v>3</v>
      </c>
      <c r="B235" s="111" t="s">
        <v>544</v>
      </c>
      <c r="C235" s="108" t="s">
        <v>540</v>
      </c>
      <c r="D235" s="111" t="s">
        <v>545</v>
      </c>
      <c r="E235" s="109">
        <v>3400</v>
      </c>
      <c r="F235" s="112">
        <v>90</v>
      </c>
      <c r="G235" s="112">
        <v>8700</v>
      </c>
      <c r="H235" s="78">
        <f t="shared" si="52"/>
        <v>90</v>
      </c>
      <c r="I235" s="118">
        <v>90</v>
      </c>
      <c r="J235" s="97"/>
      <c r="K235" s="97"/>
      <c r="L235" s="112">
        <v>8700</v>
      </c>
      <c r="M235" s="78"/>
      <c r="N235" s="78"/>
      <c r="O235" s="78"/>
      <c r="P235" s="78"/>
      <c r="Q235" s="2"/>
      <c r="R235" s="2"/>
      <c r="S235" s="2"/>
    </row>
    <row r="236" spans="1:19" s="1" customFormat="1" ht="51.75" customHeight="1">
      <c r="A236" s="78">
        <v>4</v>
      </c>
      <c r="B236" s="111" t="s">
        <v>546</v>
      </c>
      <c r="C236" s="108" t="s">
        <v>540</v>
      </c>
      <c r="D236" s="111" t="s">
        <v>547</v>
      </c>
      <c r="E236" s="109">
        <v>2600</v>
      </c>
      <c r="F236" s="110">
        <v>70</v>
      </c>
      <c r="G236" s="110">
        <v>6900</v>
      </c>
      <c r="H236" s="78">
        <f t="shared" si="52"/>
        <v>70</v>
      </c>
      <c r="I236" s="117">
        <v>70</v>
      </c>
      <c r="J236" s="97"/>
      <c r="K236" s="97"/>
      <c r="L236" s="110">
        <v>6900</v>
      </c>
      <c r="M236" s="78"/>
      <c r="N236" s="78"/>
      <c r="O236" s="78"/>
      <c r="P236" s="78"/>
      <c r="Q236" s="2"/>
      <c r="R236" s="2"/>
      <c r="S236" s="2"/>
    </row>
    <row r="237" spans="1:19" s="1" customFormat="1" ht="33.75" customHeight="1">
      <c r="A237" s="78">
        <v>5</v>
      </c>
      <c r="B237" s="111" t="s">
        <v>548</v>
      </c>
      <c r="C237" s="108" t="s">
        <v>540</v>
      </c>
      <c r="D237" s="111" t="s">
        <v>549</v>
      </c>
      <c r="E237" s="109">
        <v>26000</v>
      </c>
      <c r="F237" s="110">
        <v>698</v>
      </c>
      <c r="G237" s="110">
        <v>60500</v>
      </c>
      <c r="H237" s="78">
        <f t="shared" si="52"/>
        <v>698</v>
      </c>
      <c r="I237" s="117">
        <v>698</v>
      </c>
      <c r="J237" s="97"/>
      <c r="K237" s="97"/>
      <c r="L237" s="110">
        <v>60500</v>
      </c>
      <c r="M237" s="78"/>
      <c r="N237" s="78"/>
      <c r="O237" s="78"/>
      <c r="P237" s="78"/>
      <c r="Q237" s="2"/>
      <c r="R237" s="2"/>
      <c r="S237" s="2"/>
    </row>
    <row r="238" spans="1:19" s="1" customFormat="1" ht="51" customHeight="1">
      <c r="A238" s="78">
        <v>6</v>
      </c>
      <c r="B238" s="109" t="s">
        <v>550</v>
      </c>
      <c r="C238" s="109" t="s">
        <v>551</v>
      </c>
      <c r="D238" s="109" t="s">
        <v>552</v>
      </c>
      <c r="E238" s="109">
        <v>36836</v>
      </c>
      <c r="F238" s="109">
        <v>1055</v>
      </c>
      <c r="G238" s="113">
        <v>60511.53</v>
      </c>
      <c r="H238" s="78">
        <f t="shared" si="52"/>
        <v>1055</v>
      </c>
      <c r="I238" s="119">
        <v>1055</v>
      </c>
      <c r="J238" s="97"/>
      <c r="K238" s="97"/>
      <c r="L238" s="113">
        <v>60511.53</v>
      </c>
      <c r="M238" s="78"/>
      <c r="N238" s="78"/>
      <c r="O238" s="78"/>
      <c r="P238" s="78"/>
      <c r="Q238" s="2"/>
      <c r="R238" s="2"/>
      <c r="S238" s="2"/>
    </row>
    <row r="239" spans="1:19" s="1" customFormat="1" ht="47.25" customHeight="1">
      <c r="A239" s="78">
        <v>7</v>
      </c>
      <c r="B239" s="109" t="s">
        <v>553</v>
      </c>
      <c r="C239" s="109" t="s">
        <v>554</v>
      </c>
      <c r="D239" s="109" t="s">
        <v>555</v>
      </c>
      <c r="E239" s="109">
        <v>33713</v>
      </c>
      <c r="F239" s="109">
        <v>1046</v>
      </c>
      <c r="G239" s="113">
        <v>90818</v>
      </c>
      <c r="H239" s="78">
        <f t="shared" si="52"/>
        <v>1046</v>
      </c>
      <c r="I239" s="119">
        <v>1046</v>
      </c>
      <c r="J239" s="97"/>
      <c r="K239" s="97"/>
      <c r="L239" s="113">
        <v>90818</v>
      </c>
      <c r="M239" s="78"/>
      <c r="N239" s="78"/>
      <c r="O239" s="78"/>
      <c r="P239" s="78"/>
      <c r="Q239" s="2"/>
      <c r="R239" s="2"/>
      <c r="S239" s="2"/>
    </row>
    <row r="240" spans="1:19" s="1" customFormat="1" ht="43.5" customHeight="1">
      <c r="A240" s="78">
        <v>8</v>
      </c>
      <c r="B240" s="109" t="s">
        <v>556</v>
      </c>
      <c r="C240" s="109" t="s">
        <v>557</v>
      </c>
      <c r="D240" s="114" t="s">
        <v>558</v>
      </c>
      <c r="E240" s="73">
        <v>115000</v>
      </c>
      <c r="F240" s="109">
        <v>532</v>
      </c>
      <c r="G240" s="73">
        <v>299200</v>
      </c>
      <c r="H240" s="78">
        <f t="shared" si="52"/>
        <v>532</v>
      </c>
      <c r="I240" s="97">
        <v>532</v>
      </c>
      <c r="J240" s="97"/>
      <c r="K240" s="97"/>
      <c r="L240" s="73">
        <v>299200</v>
      </c>
      <c r="M240" s="120"/>
      <c r="N240" s="78"/>
      <c r="O240" s="78"/>
      <c r="P240" s="78"/>
      <c r="Q240" s="2"/>
      <c r="R240" s="2"/>
      <c r="S240" s="2"/>
    </row>
    <row r="241" spans="1:19" s="1" customFormat="1" ht="39" customHeight="1">
      <c r="A241" s="78">
        <v>9</v>
      </c>
      <c r="B241" s="109" t="s">
        <v>559</v>
      </c>
      <c r="C241" s="109" t="s">
        <v>560</v>
      </c>
      <c r="D241" s="109" t="s">
        <v>561</v>
      </c>
      <c r="E241" s="62">
        <f aca="true" t="shared" si="53" ref="E241:E275">F241*1.8</f>
        <v>234</v>
      </c>
      <c r="F241" s="109">
        <v>130</v>
      </c>
      <c r="G241" s="62">
        <f aca="true" t="shared" si="54" ref="G241:G275">F241*60</f>
        <v>7800</v>
      </c>
      <c r="H241" s="78">
        <f t="shared" si="52"/>
        <v>130</v>
      </c>
      <c r="I241" s="97"/>
      <c r="J241" s="97"/>
      <c r="K241" s="119">
        <v>130</v>
      </c>
      <c r="L241" s="62">
        <f aca="true" t="shared" si="55" ref="L241:L275">K241*60</f>
        <v>7800</v>
      </c>
      <c r="M241" s="78"/>
      <c r="N241" s="78"/>
      <c r="O241" s="78"/>
      <c r="P241" s="78"/>
      <c r="Q241" s="2"/>
      <c r="R241" s="2"/>
      <c r="S241" s="2"/>
    </row>
    <row r="242" spans="1:19" s="1" customFormat="1" ht="36" customHeight="1">
      <c r="A242" s="78">
        <v>10</v>
      </c>
      <c r="B242" s="109" t="s">
        <v>562</v>
      </c>
      <c r="C242" s="109" t="s">
        <v>560</v>
      </c>
      <c r="D242" s="109" t="s">
        <v>561</v>
      </c>
      <c r="E242" s="62">
        <f t="shared" si="53"/>
        <v>180</v>
      </c>
      <c r="F242" s="109">
        <v>100</v>
      </c>
      <c r="G242" s="62">
        <f t="shared" si="54"/>
        <v>6000</v>
      </c>
      <c r="H242" s="78">
        <f t="shared" si="52"/>
        <v>100</v>
      </c>
      <c r="I242" s="97"/>
      <c r="J242" s="97"/>
      <c r="K242" s="119">
        <v>100</v>
      </c>
      <c r="L242" s="62">
        <f t="shared" si="55"/>
        <v>6000</v>
      </c>
      <c r="M242" s="78"/>
      <c r="N242" s="78"/>
      <c r="O242" s="78"/>
      <c r="P242" s="78"/>
      <c r="Q242" s="2"/>
      <c r="R242" s="2"/>
      <c r="S242" s="2"/>
    </row>
    <row r="243" spans="1:19" s="1" customFormat="1" ht="43.5" customHeight="1">
      <c r="A243" s="78">
        <v>11</v>
      </c>
      <c r="B243" s="109" t="s">
        <v>563</v>
      </c>
      <c r="C243" s="109" t="s">
        <v>560</v>
      </c>
      <c r="D243" s="109" t="s">
        <v>561</v>
      </c>
      <c r="E243" s="62">
        <f t="shared" si="53"/>
        <v>316.8</v>
      </c>
      <c r="F243" s="109">
        <v>176</v>
      </c>
      <c r="G243" s="62">
        <f t="shared" si="54"/>
        <v>10560</v>
      </c>
      <c r="H243" s="78">
        <f t="shared" si="52"/>
        <v>176</v>
      </c>
      <c r="I243" s="97"/>
      <c r="J243" s="97"/>
      <c r="K243" s="119">
        <v>176</v>
      </c>
      <c r="L243" s="62">
        <f t="shared" si="55"/>
        <v>10560</v>
      </c>
      <c r="M243" s="78"/>
      <c r="N243" s="78"/>
      <c r="O243" s="78"/>
      <c r="P243" s="78"/>
      <c r="Q243" s="2"/>
      <c r="R243" s="2"/>
      <c r="S243" s="2"/>
    </row>
    <row r="244" spans="1:19" s="1" customFormat="1" ht="57.75" customHeight="1">
      <c r="A244" s="78">
        <v>12</v>
      </c>
      <c r="B244" s="109" t="s">
        <v>564</v>
      </c>
      <c r="C244" s="109" t="s">
        <v>560</v>
      </c>
      <c r="D244" s="109" t="s">
        <v>565</v>
      </c>
      <c r="E244" s="62">
        <f t="shared" si="53"/>
        <v>262.8</v>
      </c>
      <c r="F244" s="109">
        <v>146</v>
      </c>
      <c r="G244" s="62">
        <f t="shared" si="54"/>
        <v>8760</v>
      </c>
      <c r="H244" s="78">
        <f t="shared" si="52"/>
        <v>146</v>
      </c>
      <c r="I244" s="97"/>
      <c r="J244" s="97"/>
      <c r="K244" s="119">
        <v>146</v>
      </c>
      <c r="L244" s="62">
        <f t="shared" si="55"/>
        <v>8760</v>
      </c>
      <c r="M244" s="78"/>
      <c r="N244" s="78"/>
      <c r="O244" s="78"/>
      <c r="P244" s="78"/>
      <c r="Q244" s="2"/>
      <c r="R244" s="2"/>
      <c r="S244" s="2"/>
    </row>
    <row r="245" spans="1:19" s="1" customFormat="1" ht="48" customHeight="1">
      <c r="A245" s="78">
        <v>13</v>
      </c>
      <c r="B245" s="109" t="s">
        <v>566</v>
      </c>
      <c r="C245" s="109" t="s">
        <v>560</v>
      </c>
      <c r="D245" s="109" t="s">
        <v>565</v>
      </c>
      <c r="E245" s="62">
        <f t="shared" si="53"/>
        <v>234</v>
      </c>
      <c r="F245" s="109">
        <v>130</v>
      </c>
      <c r="G245" s="62">
        <f t="shared" si="54"/>
        <v>7800</v>
      </c>
      <c r="H245" s="78">
        <f t="shared" si="52"/>
        <v>130</v>
      </c>
      <c r="I245" s="97"/>
      <c r="J245" s="97"/>
      <c r="K245" s="119">
        <v>130</v>
      </c>
      <c r="L245" s="62">
        <f t="shared" si="55"/>
        <v>7800</v>
      </c>
      <c r="M245" s="78"/>
      <c r="N245" s="78"/>
      <c r="O245" s="78"/>
      <c r="P245" s="78"/>
      <c r="Q245" s="2"/>
      <c r="R245" s="2"/>
      <c r="S245" s="2"/>
    </row>
    <row r="246" spans="1:19" s="1" customFormat="1" ht="36.75" customHeight="1">
      <c r="A246" s="78">
        <v>14</v>
      </c>
      <c r="B246" s="109" t="s">
        <v>567</v>
      </c>
      <c r="C246" s="109" t="s">
        <v>560</v>
      </c>
      <c r="D246" s="109" t="s">
        <v>568</v>
      </c>
      <c r="E246" s="62">
        <f t="shared" si="53"/>
        <v>162</v>
      </c>
      <c r="F246" s="109">
        <v>90</v>
      </c>
      <c r="G246" s="62">
        <f t="shared" si="54"/>
        <v>5400</v>
      </c>
      <c r="H246" s="78">
        <f t="shared" si="52"/>
        <v>90</v>
      </c>
      <c r="I246" s="97"/>
      <c r="J246" s="97"/>
      <c r="K246" s="119">
        <v>90</v>
      </c>
      <c r="L246" s="62">
        <f t="shared" si="55"/>
        <v>5400</v>
      </c>
      <c r="M246" s="78"/>
      <c r="N246" s="78"/>
      <c r="O246" s="78"/>
      <c r="P246" s="78"/>
      <c r="Q246" s="2"/>
      <c r="R246" s="2"/>
      <c r="S246" s="2"/>
    </row>
    <row r="247" spans="1:19" s="1" customFormat="1" ht="47.25" customHeight="1">
      <c r="A247" s="78">
        <v>15</v>
      </c>
      <c r="B247" s="109" t="s">
        <v>569</v>
      </c>
      <c r="C247" s="109" t="s">
        <v>560</v>
      </c>
      <c r="D247" s="109" t="s">
        <v>568</v>
      </c>
      <c r="E247" s="62">
        <f t="shared" si="53"/>
        <v>216</v>
      </c>
      <c r="F247" s="109">
        <v>120</v>
      </c>
      <c r="G247" s="62">
        <f t="shared" si="54"/>
        <v>7200</v>
      </c>
      <c r="H247" s="78">
        <f t="shared" si="52"/>
        <v>120</v>
      </c>
      <c r="I247" s="97"/>
      <c r="J247" s="97"/>
      <c r="K247" s="119">
        <v>120</v>
      </c>
      <c r="L247" s="62">
        <f t="shared" si="55"/>
        <v>7200</v>
      </c>
      <c r="M247" s="78"/>
      <c r="N247" s="78"/>
      <c r="O247" s="78"/>
      <c r="P247" s="78"/>
      <c r="Q247" s="2"/>
      <c r="R247" s="2"/>
      <c r="S247" s="2"/>
    </row>
    <row r="248" spans="1:19" s="1" customFormat="1" ht="47.25" customHeight="1">
      <c r="A248" s="78">
        <v>16</v>
      </c>
      <c r="B248" s="109" t="s">
        <v>570</v>
      </c>
      <c r="C248" s="109" t="s">
        <v>560</v>
      </c>
      <c r="D248" s="109" t="s">
        <v>571</v>
      </c>
      <c r="E248" s="62">
        <f t="shared" si="53"/>
        <v>64.8</v>
      </c>
      <c r="F248" s="109">
        <v>36</v>
      </c>
      <c r="G248" s="62">
        <f t="shared" si="54"/>
        <v>2160</v>
      </c>
      <c r="H248" s="78">
        <f t="shared" si="52"/>
        <v>36</v>
      </c>
      <c r="I248" s="97"/>
      <c r="J248" s="97"/>
      <c r="K248" s="119">
        <v>36</v>
      </c>
      <c r="L248" s="62">
        <f t="shared" si="55"/>
        <v>2160</v>
      </c>
      <c r="M248" s="78"/>
      <c r="N248" s="78"/>
      <c r="O248" s="78"/>
      <c r="P248" s="78"/>
      <c r="Q248" s="2"/>
      <c r="R248" s="2"/>
      <c r="S248" s="2"/>
    </row>
    <row r="249" spans="1:19" s="1" customFormat="1" ht="50.25" customHeight="1">
      <c r="A249" s="78">
        <v>17</v>
      </c>
      <c r="B249" s="109" t="s">
        <v>572</v>
      </c>
      <c r="C249" s="109" t="s">
        <v>560</v>
      </c>
      <c r="D249" s="109" t="s">
        <v>568</v>
      </c>
      <c r="E249" s="62">
        <f t="shared" si="53"/>
        <v>192.6</v>
      </c>
      <c r="F249" s="109">
        <v>107</v>
      </c>
      <c r="G249" s="62">
        <f t="shared" si="54"/>
        <v>6420</v>
      </c>
      <c r="H249" s="78">
        <f t="shared" si="52"/>
        <v>107</v>
      </c>
      <c r="I249" s="97"/>
      <c r="J249" s="97"/>
      <c r="K249" s="119">
        <v>107</v>
      </c>
      <c r="L249" s="62">
        <f t="shared" si="55"/>
        <v>6420</v>
      </c>
      <c r="M249" s="78"/>
      <c r="N249" s="78"/>
      <c r="O249" s="78"/>
      <c r="P249" s="78"/>
      <c r="Q249" s="2"/>
      <c r="R249" s="2"/>
      <c r="S249" s="2"/>
    </row>
    <row r="250" spans="1:19" s="1" customFormat="1" ht="44.25" customHeight="1">
      <c r="A250" s="78">
        <v>18</v>
      </c>
      <c r="B250" s="109" t="s">
        <v>573</v>
      </c>
      <c r="C250" s="109" t="s">
        <v>560</v>
      </c>
      <c r="D250" s="109" t="s">
        <v>568</v>
      </c>
      <c r="E250" s="62">
        <f t="shared" si="53"/>
        <v>237.6</v>
      </c>
      <c r="F250" s="109">
        <v>132</v>
      </c>
      <c r="G250" s="62">
        <f t="shared" si="54"/>
        <v>7920</v>
      </c>
      <c r="H250" s="78">
        <f t="shared" si="52"/>
        <v>132</v>
      </c>
      <c r="I250" s="97"/>
      <c r="J250" s="97"/>
      <c r="K250" s="119">
        <v>132</v>
      </c>
      <c r="L250" s="62">
        <f t="shared" si="55"/>
        <v>7920</v>
      </c>
      <c r="M250" s="78"/>
      <c r="N250" s="78"/>
      <c r="O250" s="78"/>
      <c r="P250" s="78"/>
      <c r="Q250" s="2"/>
      <c r="R250" s="2"/>
      <c r="S250" s="2"/>
    </row>
    <row r="251" spans="1:19" s="1" customFormat="1" ht="39" customHeight="1">
      <c r="A251" s="78">
        <v>19</v>
      </c>
      <c r="B251" s="109" t="s">
        <v>574</v>
      </c>
      <c r="C251" s="109" t="s">
        <v>560</v>
      </c>
      <c r="D251" s="109" t="s">
        <v>575</v>
      </c>
      <c r="E251" s="62">
        <f t="shared" si="53"/>
        <v>160.20000000000002</v>
      </c>
      <c r="F251" s="109">
        <v>89</v>
      </c>
      <c r="G251" s="62">
        <f t="shared" si="54"/>
        <v>5340</v>
      </c>
      <c r="H251" s="78">
        <f t="shared" si="52"/>
        <v>89</v>
      </c>
      <c r="I251" s="97"/>
      <c r="J251" s="97"/>
      <c r="K251" s="119">
        <v>89</v>
      </c>
      <c r="L251" s="62">
        <f t="shared" si="55"/>
        <v>5340</v>
      </c>
      <c r="M251" s="78"/>
      <c r="N251" s="78"/>
      <c r="O251" s="78"/>
      <c r="P251" s="78"/>
      <c r="Q251" s="2"/>
      <c r="R251" s="2"/>
      <c r="S251" s="2"/>
    </row>
    <row r="252" spans="1:19" s="1" customFormat="1" ht="39.75" customHeight="1">
      <c r="A252" s="78">
        <v>20</v>
      </c>
      <c r="B252" s="109" t="s">
        <v>576</v>
      </c>
      <c r="C252" s="109" t="s">
        <v>560</v>
      </c>
      <c r="D252" s="109" t="s">
        <v>568</v>
      </c>
      <c r="E252" s="62">
        <f t="shared" si="53"/>
        <v>171</v>
      </c>
      <c r="F252" s="109">
        <v>95</v>
      </c>
      <c r="G252" s="62">
        <f t="shared" si="54"/>
        <v>5700</v>
      </c>
      <c r="H252" s="78">
        <f t="shared" si="52"/>
        <v>95</v>
      </c>
      <c r="I252" s="97"/>
      <c r="J252" s="97"/>
      <c r="K252" s="119">
        <v>95</v>
      </c>
      <c r="L252" s="62">
        <f t="shared" si="55"/>
        <v>5700</v>
      </c>
      <c r="M252" s="78"/>
      <c r="N252" s="78"/>
      <c r="O252" s="78"/>
      <c r="P252" s="78"/>
      <c r="Q252" s="2"/>
      <c r="R252" s="2"/>
      <c r="S252" s="2"/>
    </row>
    <row r="253" spans="1:19" s="1" customFormat="1" ht="37.5" customHeight="1">
      <c r="A253" s="78">
        <v>21</v>
      </c>
      <c r="B253" s="109" t="s">
        <v>577</v>
      </c>
      <c r="C253" s="109" t="s">
        <v>560</v>
      </c>
      <c r="D253" s="109" t="s">
        <v>578</v>
      </c>
      <c r="E253" s="62">
        <f t="shared" si="53"/>
        <v>205.20000000000002</v>
      </c>
      <c r="F253" s="109">
        <v>114</v>
      </c>
      <c r="G253" s="62">
        <f t="shared" si="54"/>
        <v>6840</v>
      </c>
      <c r="H253" s="78">
        <f t="shared" si="52"/>
        <v>114</v>
      </c>
      <c r="I253" s="97"/>
      <c r="J253" s="97"/>
      <c r="K253" s="119">
        <v>114</v>
      </c>
      <c r="L253" s="62">
        <f t="shared" si="55"/>
        <v>6840</v>
      </c>
      <c r="M253" s="78"/>
      <c r="N253" s="78"/>
      <c r="O253" s="78"/>
      <c r="P253" s="78"/>
      <c r="Q253" s="2"/>
      <c r="R253" s="2"/>
      <c r="S253" s="2"/>
    </row>
    <row r="254" spans="1:19" s="1" customFormat="1" ht="38.25" customHeight="1">
      <c r="A254" s="78">
        <v>22</v>
      </c>
      <c r="B254" s="109" t="s">
        <v>579</v>
      </c>
      <c r="C254" s="109" t="s">
        <v>560</v>
      </c>
      <c r="D254" s="109" t="s">
        <v>580</v>
      </c>
      <c r="E254" s="62">
        <f t="shared" si="53"/>
        <v>169.20000000000002</v>
      </c>
      <c r="F254" s="109">
        <v>94</v>
      </c>
      <c r="G254" s="62">
        <f t="shared" si="54"/>
        <v>5640</v>
      </c>
      <c r="H254" s="78">
        <f t="shared" si="52"/>
        <v>94</v>
      </c>
      <c r="I254" s="97"/>
      <c r="J254" s="97"/>
      <c r="K254" s="119">
        <v>94</v>
      </c>
      <c r="L254" s="62">
        <f t="shared" si="55"/>
        <v>5640</v>
      </c>
      <c r="M254" s="78"/>
      <c r="N254" s="78"/>
      <c r="O254" s="78"/>
      <c r="P254" s="78"/>
      <c r="Q254" s="2"/>
      <c r="R254" s="2"/>
      <c r="S254" s="2"/>
    </row>
    <row r="255" spans="1:19" s="1" customFormat="1" ht="40.5" customHeight="1">
      <c r="A255" s="78">
        <v>23</v>
      </c>
      <c r="B255" s="109" t="s">
        <v>581</v>
      </c>
      <c r="C255" s="109" t="s">
        <v>560</v>
      </c>
      <c r="D255" s="109" t="s">
        <v>580</v>
      </c>
      <c r="E255" s="62">
        <f t="shared" si="53"/>
        <v>108</v>
      </c>
      <c r="F255" s="109">
        <v>60</v>
      </c>
      <c r="G255" s="62">
        <f t="shared" si="54"/>
        <v>3600</v>
      </c>
      <c r="H255" s="78">
        <f t="shared" si="52"/>
        <v>60</v>
      </c>
      <c r="I255" s="97"/>
      <c r="J255" s="97"/>
      <c r="K255" s="119">
        <v>60</v>
      </c>
      <c r="L255" s="62">
        <f t="shared" si="55"/>
        <v>3600</v>
      </c>
      <c r="M255" s="78"/>
      <c r="N255" s="78"/>
      <c r="O255" s="78"/>
      <c r="P255" s="78"/>
      <c r="Q255" s="2"/>
      <c r="R255" s="2"/>
      <c r="S255" s="2"/>
    </row>
    <row r="256" spans="1:19" s="1" customFormat="1" ht="33" customHeight="1">
      <c r="A256" s="78">
        <v>24</v>
      </c>
      <c r="B256" s="109" t="s">
        <v>582</v>
      </c>
      <c r="C256" s="109" t="s">
        <v>560</v>
      </c>
      <c r="D256" s="109" t="s">
        <v>580</v>
      </c>
      <c r="E256" s="62">
        <f t="shared" si="53"/>
        <v>72</v>
      </c>
      <c r="F256" s="109">
        <v>40</v>
      </c>
      <c r="G256" s="62">
        <f t="shared" si="54"/>
        <v>2400</v>
      </c>
      <c r="H256" s="78">
        <f t="shared" si="52"/>
        <v>40</v>
      </c>
      <c r="I256" s="97"/>
      <c r="J256" s="97"/>
      <c r="K256" s="119">
        <v>40</v>
      </c>
      <c r="L256" s="62">
        <f t="shared" si="55"/>
        <v>2400</v>
      </c>
      <c r="M256" s="78"/>
      <c r="N256" s="78"/>
      <c r="O256" s="78"/>
      <c r="P256" s="78"/>
      <c r="Q256" s="2"/>
      <c r="R256" s="2"/>
      <c r="S256" s="2"/>
    </row>
    <row r="257" spans="1:19" s="1" customFormat="1" ht="54.75" customHeight="1">
      <c r="A257" s="78">
        <v>25</v>
      </c>
      <c r="B257" s="109" t="s">
        <v>583</v>
      </c>
      <c r="C257" s="109" t="s">
        <v>560</v>
      </c>
      <c r="D257" s="109" t="s">
        <v>584</v>
      </c>
      <c r="E257" s="62">
        <f t="shared" si="53"/>
        <v>280.8</v>
      </c>
      <c r="F257" s="109">
        <v>156</v>
      </c>
      <c r="G257" s="62">
        <f t="shared" si="54"/>
        <v>9360</v>
      </c>
      <c r="H257" s="78">
        <f t="shared" si="52"/>
        <v>156</v>
      </c>
      <c r="I257" s="97"/>
      <c r="J257" s="97"/>
      <c r="K257" s="119">
        <v>156</v>
      </c>
      <c r="L257" s="62">
        <f t="shared" si="55"/>
        <v>9360</v>
      </c>
      <c r="M257" s="78"/>
      <c r="N257" s="78"/>
      <c r="O257" s="78"/>
      <c r="P257" s="78"/>
      <c r="Q257" s="2"/>
      <c r="R257" s="2"/>
      <c r="S257" s="2"/>
    </row>
    <row r="258" spans="1:19" s="1" customFormat="1" ht="45" customHeight="1">
      <c r="A258" s="78">
        <v>26</v>
      </c>
      <c r="B258" s="109" t="s">
        <v>585</v>
      </c>
      <c r="C258" s="109" t="s">
        <v>560</v>
      </c>
      <c r="D258" s="109" t="s">
        <v>586</v>
      </c>
      <c r="E258" s="62">
        <f t="shared" si="53"/>
        <v>57.6</v>
      </c>
      <c r="F258" s="109">
        <v>32</v>
      </c>
      <c r="G258" s="62">
        <f t="shared" si="54"/>
        <v>1920</v>
      </c>
      <c r="H258" s="78">
        <f t="shared" si="52"/>
        <v>32</v>
      </c>
      <c r="I258" s="97"/>
      <c r="J258" s="97"/>
      <c r="K258" s="119">
        <v>32</v>
      </c>
      <c r="L258" s="62">
        <f t="shared" si="55"/>
        <v>1920</v>
      </c>
      <c r="M258" s="78"/>
      <c r="N258" s="78"/>
      <c r="O258" s="78"/>
      <c r="P258" s="78"/>
      <c r="Q258" s="2"/>
      <c r="R258" s="2"/>
      <c r="S258" s="2"/>
    </row>
    <row r="259" spans="1:19" s="1" customFormat="1" ht="39" customHeight="1">
      <c r="A259" s="78">
        <v>27</v>
      </c>
      <c r="B259" s="109" t="s">
        <v>587</v>
      </c>
      <c r="C259" s="109" t="s">
        <v>560</v>
      </c>
      <c r="D259" s="109" t="s">
        <v>588</v>
      </c>
      <c r="E259" s="62">
        <f t="shared" si="53"/>
        <v>194.4</v>
      </c>
      <c r="F259" s="109">
        <v>108</v>
      </c>
      <c r="G259" s="62">
        <f t="shared" si="54"/>
        <v>6480</v>
      </c>
      <c r="H259" s="78">
        <f t="shared" si="52"/>
        <v>108</v>
      </c>
      <c r="I259" s="97"/>
      <c r="J259" s="97"/>
      <c r="K259" s="119">
        <v>108</v>
      </c>
      <c r="L259" s="62">
        <f t="shared" si="55"/>
        <v>6480</v>
      </c>
      <c r="M259" s="78"/>
      <c r="N259" s="78"/>
      <c r="O259" s="78"/>
      <c r="P259" s="78"/>
      <c r="Q259" s="2"/>
      <c r="R259" s="2"/>
      <c r="S259" s="2"/>
    </row>
    <row r="260" spans="1:19" s="1" customFormat="1" ht="53.25" customHeight="1">
      <c r="A260" s="78">
        <v>28</v>
      </c>
      <c r="B260" s="109" t="s">
        <v>589</v>
      </c>
      <c r="C260" s="109" t="s">
        <v>560</v>
      </c>
      <c r="D260" s="109" t="s">
        <v>590</v>
      </c>
      <c r="E260" s="62">
        <f t="shared" si="53"/>
        <v>167.4</v>
      </c>
      <c r="F260" s="109">
        <v>93</v>
      </c>
      <c r="G260" s="62">
        <f t="shared" si="54"/>
        <v>5580</v>
      </c>
      <c r="H260" s="78">
        <f t="shared" si="52"/>
        <v>93</v>
      </c>
      <c r="I260" s="97"/>
      <c r="J260" s="97"/>
      <c r="K260" s="119">
        <v>93</v>
      </c>
      <c r="L260" s="62">
        <f t="shared" si="55"/>
        <v>5580</v>
      </c>
      <c r="M260" s="78"/>
      <c r="N260" s="78"/>
      <c r="O260" s="78"/>
      <c r="P260" s="78"/>
      <c r="Q260" s="2"/>
      <c r="R260" s="2"/>
      <c r="S260" s="2"/>
    </row>
    <row r="261" spans="1:19" s="1" customFormat="1" ht="36" customHeight="1">
      <c r="A261" s="78">
        <v>29</v>
      </c>
      <c r="B261" s="109" t="s">
        <v>591</v>
      </c>
      <c r="C261" s="109" t="s">
        <v>560</v>
      </c>
      <c r="D261" s="109" t="s">
        <v>590</v>
      </c>
      <c r="E261" s="62">
        <f t="shared" si="53"/>
        <v>126</v>
      </c>
      <c r="F261" s="109">
        <v>70</v>
      </c>
      <c r="G261" s="62">
        <f t="shared" si="54"/>
        <v>4200</v>
      </c>
      <c r="H261" s="78">
        <f t="shared" si="52"/>
        <v>70</v>
      </c>
      <c r="I261" s="97"/>
      <c r="J261" s="97"/>
      <c r="K261" s="119">
        <v>70</v>
      </c>
      <c r="L261" s="62">
        <f t="shared" si="55"/>
        <v>4200</v>
      </c>
      <c r="M261" s="78"/>
      <c r="N261" s="78"/>
      <c r="O261" s="78"/>
      <c r="P261" s="78"/>
      <c r="Q261" s="2"/>
      <c r="R261" s="2"/>
      <c r="S261" s="2"/>
    </row>
    <row r="262" spans="1:19" s="1" customFormat="1" ht="43.5" customHeight="1">
      <c r="A262" s="78">
        <v>30</v>
      </c>
      <c r="B262" s="109" t="s">
        <v>592</v>
      </c>
      <c r="C262" s="109" t="s">
        <v>560</v>
      </c>
      <c r="D262" s="109" t="s">
        <v>593</v>
      </c>
      <c r="E262" s="62">
        <f t="shared" si="53"/>
        <v>142.20000000000002</v>
      </c>
      <c r="F262" s="109">
        <v>79</v>
      </c>
      <c r="G262" s="62">
        <f t="shared" si="54"/>
        <v>4740</v>
      </c>
      <c r="H262" s="78">
        <f t="shared" si="52"/>
        <v>79</v>
      </c>
      <c r="I262" s="97"/>
      <c r="J262" s="97"/>
      <c r="K262" s="119">
        <v>79</v>
      </c>
      <c r="L262" s="62">
        <f t="shared" si="55"/>
        <v>4740</v>
      </c>
      <c r="M262" s="78"/>
      <c r="N262" s="78"/>
      <c r="O262" s="78"/>
      <c r="P262" s="78"/>
      <c r="Q262" s="2"/>
      <c r="R262" s="2"/>
      <c r="S262" s="2"/>
    </row>
    <row r="263" spans="1:19" s="1" customFormat="1" ht="42" customHeight="1">
      <c r="A263" s="78">
        <v>31</v>
      </c>
      <c r="B263" s="109" t="s">
        <v>594</v>
      </c>
      <c r="C263" s="109" t="s">
        <v>560</v>
      </c>
      <c r="D263" s="109" t="s">
        <v>595</v>
      </c>
      <c r="E263" s="62">
        <f t="shared" si="53"/>
        <v>55.800000000000004</v>
      </c>
      <c r="F263" s="109">
        <v>31</v>
      </c>
      <c r="G263" s="62">
        <f t="shared" si="54"/>
        <v>1860</v>
      </c>
      <c r="H263" s="78">
        <f t="shared" si="52"/>
        <v>31</v>
      </c>
      <c r="I263" s="97"/>
      <c r="J263" s="97"/>
      <c r="K263" s="119">
        <v>31</v>
      </c>
      <c r="L263" s="62">
        <f t="shared" si="55"/>
        <v>1860</v>
      </c>
      <c r="M263" s="78"/>
      <c r="N263" s="78"/>
      <c r="O263" s="78"/>
      <c r="P263" s="78"/>
      <c r="Q263" s="2"/>
      <c r="R263" s="2"/>
      <c r="S263" s="2"/>
    </row>
    <row r="264" spans="1:19" s="1" customFormat="1" ht="42" customHeight="1">
      <c r="A264" s="78">
        <v>32</v>
      </c>
      <c r="B264" s="109" t="s">
        <v>596</v>
      </c>
      <c r="C264" s="109" t="s">
        <v>560</v>
      </c>
      <c r="D264" s="109" t="s">
        <v>597</v>
      </c>
      <c r="E264" s="62">
        <f t="shared" si="53"/>
        <v>180</v>
      </c>
      <c r="F264" s="109">
        <v>100</v>
      </c>
      <c r="G264" s="62">
        <f t="shared" si="54"/>
        <v>6000</v>
      </c>
      <c r="H264" s="78">
        <f t="shared" si="52"/>
        <v>100</v>
      </c>
      <c r="I264" s="97"/>
      <c r="J264" s="97"/>
      <c r="K264" s="119">
        <v>100</v>
      </c>
      <c r="L264" s="62">
        <f t="shared" si="55"/>
        <v>6000</v>
      </c>
      <c r="M264" s="78"/>
      <c r="N264" s="78"/>
      <c r="O264" s="78"/>
      <c r="P264" s="78"/>
      <c r="Q264" s="2"/>
      <c r="R264" s="2"/>
      <c r="S264" s="2"/>
    </row>
    <row r="265" spans="1:19" s="1" customFormat="1" ht="43.5" customHeight="1">
      <c r="A265" s="78">
        <v>33</v>
      </c>
      <c r="B265" s="109" t="s">
        <v>598</v>
      </c>
      <c r="C265" s="109" t="s">
        <v>560</v>
      </c>
      <c r="D265" s="109" t="s">
        <v>599</v>
      </c>
      <c r="E265" s="62">
        <f t="shared" si="53"/>
        <v>151.20000000000002</v>
      </c>
      <c r="F265" s="109">
        <v>84</v>
      </c>
      <c r="G265" s="62">
        <f t="shared" si="54"/>
        <v>5040</v>
      </c>
      <c r="H265" s="78">
        <f t="shared" si="52"/>
        <v>84</v>
      </c>
      <c r="I265" s="97"/>
      <c r="J265" s="97"/>
      <c r="K265" s="119">
        <v>84</v>
      </c>
      <c r="L265" s="62">
        <f t="shared" si="55"/>
        <v>5040</v>
      </c>
      <c r="M265" s="78"/>
      <c r="N265" s="78"/>
      <c r="O265" s="78"/>
      <c r="P265" s="78"/>
      <c r="Q265" s="2"/>
      <c r="R265" s="2"/>
      <c r="S265" s="2"/>
    </row>
    <row r="266" spans="1:19" s="1" customFormat="1" ht="45" customHeight="1">
      <c r="A266" s="78">
        <v>34</v>
      </c>
      <c r="B266" s="109" t="s">
        <v>600</v>
      </c>
      <c r="C266" s="109" t="s">
        <v>560</v>
      </c>
      <c r="D266" s="109" t="s">
        <v>601</v>
      </c>
      <c r="E266" s="62">
        <f t="shared" si="53"/>
        <v>133.20000000000002</v>
      </c>
      <c r="F266" s="109">
        <v>74</v>
      </c>
      <c r="G266" s="62">
        <f t="shared" si="54"/>
        <v>4440</v>
      </c>
      <c r="H266" s="78">
        <f t="shared" si="52"/>
        <v>74</v>
      </c>
      <c r="I266" s="97"/>
      <c r="J266" s="97"/>
      <c r="K266" s="119">
        <v>74</v>
      </c>
      <c r="L266" s="62">
        <f t="shared" si="55"/>
        <v>4440</v>
      </c>
      <c r="M266" s="78"/>
      <c r="N266" s="78"/>
      <c r="O266" s="78"/>
      <c r="P266" s="78"/>
      <c r="Q266" s="2"/>
      <c r="R266" s="2"/>
      <c r="S266" s="2"/>
    </row>
    <row r="267" spans="1:19" s="1" customFormat="1" ht="46.5" customHeight="1">
      <c r="A267" s="78">
        <v>35</v>
      </c>
      <c r="B267" s="109" t="s">
        <v>602</v>
      </c>
      <c r="C267" s="109" t="s">
        <v>560</v>
      </c>
      <c r="D267" s="109" t="s">
        <v>575</v>
      </c>
      <c r="E267" s="62">
        <f t="shared" si="53"/>
        <v>127.8</v>
      </c>
      <c r="F267" s="109">
        <v>71</v>
      </c>
      <c r="G267" s="62">
        <f t="shared" si="54"/>
        <v>4260</v>
      </c>
      <c r="H267" s="78">
        <f t="shared" si="52"/>
        <v>71</v>
      </c>
      <c r="I267" s="97"/>
      <c r="J267" s="97"/>
      <c r="K267" s="119">
        <v>71</v>
      </c>
      <c r="L267" s="62">
        <f t="shared" si="55"/>
        <v>4260</v>
      </c>
      <c r="M267" s="78"/>
      <c r="N267" s="78"/>
      <c r="O267" s="78"/>
      <c r="P267" s="78"/>
      <c r="Q267" s="2"/>
      <c r="R267" s="2"/>
      <c r="S267" s="2"/>
    </row>
    <row r="268" spans="1:19" s="1" customFormat="1" ht="40.5" customHeight="1">
      <c r="A268" s="78">
        <v>36</v>
      </c>
      <c r="B268" s="109" t="s">
        <v>603</v>
      </c>
      <c r="C268" s="109" t="s">
        <v>560</v>
      </c>
      <c r="D268" s="109" t="s">
        <v>586</v>
      </c>
      <c r="E268" s="62">
        <f t="shared" si="53"/>
        <v>270</v>
      </c>
      <c r="F268" s="62">
        <v>150</v>
      </c>
      <c r="G268" s="62">
        <f t="shared" si="54"/>
        <v>9000</v>
      </c>
      <c r="H268" s="78">
        <f t="shared" si="52"/>
        <v>150</v>
      </c>
      <c r="I268" s="97"/>
      <c r="J268" s="97"/>
      <c r="K268" s="73">
        <v>150</v>
      </c>
      <c r="L268" s="62">
        <f t="shared" si="55"/>
        <v>9000</v>
      </c>
      <c r="M268" s="78"/>
      <c r="N268" s="78"/>
      <c r="O268" s="78"/>
      <c r="P268" s="78"/>
      <c r="Q268" s="2"/>
      <c r="R268" s="2"/>
      <c r="S268" s="2"/>
    </row>
    <row r="269" spans="1:19" s="1" customFormat="1" ht="39.75" customHeight="1">
      <c r="A269" s="78">
        <v>37</v>
      </c>
      <c r="B269" s="109" t="s">
        <v>604</v>
      </c>
      <c r="C269" s="109" t="s">
        <v>560</v>
      </c>
      <c r="D269" s="109" t="s">
        <v>565</v>
      </c>
      <c r="E269" s="62">
        <f t="shared" si="53"/>
        <v>126</v>
      </c>
      <c r="F269" s="62">
        <v>70</v>
      </c>
      <c r="G269" s="62">
        <f t="shared" si="54"/>
        <v>4200</v>
      </c>
      <c r="H269" s="78">
        <f t="shared" si="52"/>
        <v>70</v>
      </c>
      <c r="I269" s="97"/>
      <c r="J269" s="97"/>
      <c r="K269" s="73">
        <v>70</v>
      </c>
      <c r="L269" s="62">
        <f t="shared" si="55"/>
        <v>4200</v>
      </c>
      <c r="M269" s="78"/>
      <c r="N269" s="78"/>
      <c r="O269" s="78"/>
      <c r="P269" s="78"/>
      <c r="Q269" s="2"/>
      <c r="R269" s="2"/>
      <c r="S269" s="2"/>
    </row>
    <row r="270" spans="1:19" s="1" customFormat="1" ht="43.5" customHeight="1">
      <c r="A270" s="78">
        <v>38</v>
      </c>
      <c r="B270" s="109" t="s">
        <v>605</v>
      </c>
      <c r="C270" s="109" t="s">
        <v>560</v>
      </c>
      <c r="D270" s="109" t="s">
        <v>606</v>
      </c>
      <c r="E270" s="62">
        <f t="shared" si="53"/>
        <v>255.6</v>
      </c>
      <c r="F270" s="62">
        <v>142</v>
      </c>
      <c r="G270" s="62">
        <f t="shared" si="54"/>
        <v>8520</v>
      </c>
      <c r="H270" s="78">
        <f t="shared" si="52"/>
        <v>142</v>
      </c>
      <c r="I270" s="97"/>
      <c r="J270" s="97"/>
      <c r="K270" s="73">
        <v>142</v>
      </c>
      <c r="L270" s="62">
        <f t="shared" si="55"/>
        <v>8520</v>
      </c>
      <c r="M270" s="78"/>
      <c r="N270" s="78"/>
      <c r="O270" s="78"/>
      <c r="P270" s="78"/>
      <c r="Q270" s="2"/>
      <c r="R270" s="2"/>
      <c r="S270" s="2"/>
    </row>
    <row r="271" spans="1:19" s="1" customFormat="1" ht="46.5" customHeight="1">
      <c r="A271" s="78">
        <v>39</v>
      </c>
      <c r="B271" s="109" t="s">
        <v>607</v>
      </c>
      <c r="C271" s="109" t="s">
        <v>560</v>
      </c>
      <c r="D271" s="109" t="s">
        <v>606</v>
      </c>
      <c r="E271" s="62">
        <f t="shared" si="53"/>
        <v>313.2</v>
      </c>
      <c r="F271" s="62">
        <v>174</v>
      </c>
      <c r="G271" s="62">
        <f t="shared" si="54"/>
        <v>10440</v>
      </c>
      <c r="H271" s="78">
        <f t="shared" si="52"/>
        <v>174</v>
      </c>
      <c r="I271" s="97"/>
      <c r="J271" s="97"/>
      <c r="K271" s="73">
        <v>174</v>
      </c>
      <c r="L271" s="62">
        <f t="shared" si="55"/>
        <v>10440</v>
      </c>
      <c r="M271" s="78"/>
      <c r="N271" s="78"/>
      <c r="O271" s="78"/>
      <c r="P271" s="78"/>
      <c r="Q271" s="2"/>
      <c r="R271" s="2"/>
      <c r="S271" s="2"/>
    </row>
    <row r="272" spans="1:19" s="1" customFormat="1" ht="51.75" customHeight="1">
      <c r="A272" s="78">
        <v>40</v>
      </c>
      <c r="B272" s="62" t="s">
        <v>608</v>
      </c>
      <c r="C272" s="109" t="s">
        <v>560</v>
      </c>
      <c r="D272" s="62" t="s">
        <v>609</v>
      </c>
      <c r="E272" s="62">
        <f t="shared" si="53"/>
        <v>176.4</v>
      </c>
      <c r="F272" s="62">
        <v>98</v>
      </c>
      <c r="G272" s="62">
        <f t="shared" si="54"/>
        <v>5880</v>
      </c>
      <c r="H272" s="78">
        <f t="shared" si="52"/>
        <v>98</v>
      </c>
      <c r="I272" s="97"/>
      <c r="J272" s="97"/>
      <c r="K272" s="73">
        <v>98</v>
      </c>
      <c r="L272" s="62">
        <f t="shared" si="55"/>
        <v>5880</v>
      </c>
      <c r="M272" s="78"/>
      <c r="N272" s="78"/>
      <c r="O272" s="78"/>
      <c r="P272" s="78"/>
      <c r="Q272" s="2"/>
      <c r="R272" s="2"/>
      <c r="S272" s="2"/>
    </row>
    <row r="273" spans="1:19" s="1" customFormat="1" ht="51" customHeight="1">
      <c r="A273" s="78">
        <v>41</v>
      </c>
      <c r="B273" s="62" t="s">
        <v>610</v>
      </c>
      <c r="C273" s="109" t="s">
        <v>560</v>
      </c>
      <c r="D273" s="62" t="s">
        <v>609</v>
      </c>
      <c r="E273" s="62">
        <f t="shared" si="53"/>
        <v>108</v>
      </c>
      <c r="F273" s="62">
        <v>60</v>
      </c>
      <c r="G273" s="62">
        <f t="shared" si="54"/>
        <v>3600</v>
      </c>
      <c r="H273" s="78">
        <f t="shared" si="52"/>
        <v>60</v>
      </c>
      <c r="I273" s="97"/>
      <c r="J273" s="97"/>
      <c r="K273" s="73">
        <v>60</v>
      </c>
      <c r="L273" s="62">
        <f t="shared" si="55"/>
        <v>3600</v>
      </c>
      <c r="M273" s="78"/>
      <c r="N273" s="78"/>
      <c r="O273" s="78"/>
      <c r="P273" s="78"/>
      <c r="Q273" s="2"/>
      <c r="R273" s="2"/>
      <c r="S273" s="2"/>
    </row>
    <row r="274" spans="1:19" s="1" customFormat="1" ht="45" customHeight="1">
      <c r="A274" s="78">
        <v>42</v>
      </c>
      <c r="B274" s="62" t="s">
        <v>611</v>
      </c>
      <c r="C274" s="109" t="s">
        <v>560</v>
      </c>
      <c r="D274" s="62" t="s">
        <v>609</v>
      </c>
      <c r="E274" s="62">
        <f t="shared" si="53"/>
        <v>226.8</v>
      </c>
      <c r="F274" s="62">
        <v>126</v>
      </c>
      <c r="G274" s="62">
        <f t="shared" si="54"/>
        <v>7560</v>
      </c>
      <c r="H274" s="78">
        <f t="shared" si="52"/>
        <v>126</v>
      </c>
      <c r="I274" s="97"/>
      <c r="J274" s="97"/>
      <c r="K274" s="73">
        <v>126</v>
      </c>
      <c r="L274" s="62">
        <f t="shared" si="55"/>
        <v>7560</v>
      </c>
      <c r="M274" s="78"/>
      <c r="N274" s="78"/>
      <c r="O274" s="78"/>
      <c r="P274" s="78"/>
      <c r="Q274" s="2"/>
      <c r="R274" s="2"/>
      <c r="S274" s="2"/>
    </row>
    <row r="275" spans="1:19" s="1" customFormat="1" ht="55.5" customHeight="1">
      <c r="A275" s="78">
        <v>43</v>
      </c>
      <c r="B275" s="62" t="s">
        <v>612</v>
      </c>
      <c r="C275" s="109" t="s">
        <v>560</v>
      </c>
      <c r="D275" s="62" t="s">
        <v>609</v>
      </c>
      <c r="E275" s="62">
        <f t="shared" si="53"/>
        <v>255.6</v>
      </c>
      <c r="F275" s="62">
        <v>142</v>
      </c>
      <c r="G275" s="62">
        <f t="shared" si="54"/>
        <v>8520</v>
      </c>
      <c r="H275" s="78">
        <f t="shared" si="52"/>
        <v>142</v>
      </c>
      <c r="I275" s="97"/>
      <c r="J275" s="97"/>
      <c r="K275" s="73">
        <v>142</v>
      </c>
      <c r="L275" s="62">
        <f t="shared" si="55"/>
        <v>8520</v>
      </c>
      <c r="M275" s="78"/>
      <c r="N275" s="78"/>
      <c r="O275" s="78"/>
      <c r="P275" s="78"/>
      <c r="Q275" s="2"/>
      <c r="R275" s="2"/>
      <c r="S275" s="2"/>
    </row>
    <row r="276" spans="1:19" s="1" customFormat="1" ht="33.75" customHeight="1">
      <c r="A276" s="80" t="s">
        <v>613</v>
      </c>
      <c r="B276" s="80"/>
      <c r="C276" s="80"/>
      <c r="D276" s="80"/>
      <c r="E276" s="80">
        <f aca="true" t="shared" si="56" ref="E276:P276">SUM(E277:E291)</f>
        <v>205053.12</v>
      </c>
      <c r="F276" s="80">
        <f t="shared" si="56"/>
        <v>3686</v>
      </c>
      <c r="G276" s="80">
        <f t="shared" si="56"/>
        <v>493455.83</v>
      </c>
      <c r="H276" s="80">
        <f t="shared" si="56"/>
        <v>3686</v>
      </c>
      <c r="I276" s="98">
        <f t="shared" si="56"/>
        <v>2647</v>
      </c>
      <c r="J276" s="98">
        <f t="shared" si="56"/>
        <v>0</v>
      </c>
      <c r="K276" s="98">
        <f t="shared" si="56"/>
        <v>1039</v>
      </c>
      <c r="L276" s="80">
        <f t="shared" si="56"/>
        <v>493455.83</v>
      </c>
      <c r="M276" s="80">
        <f t="shared" si="56"/>
        <v>0</v>
      </c>
      <c r="N276" s="80">
        <f t="shared" si="56"/>
        <v>0</v>
      </c>
      <c r="O276" s="80">
        <f t="shared" si="56"/>
        <v>0</v>
      </c>
      <c r="P276" s="80">
        <f t="shared" si="56"/>
        <v>0</v>
      </c>
      <c r="Q276" s="2"/>
      <c r="R276" s="2"/>
      <c r="S276" s="2"/>
    </row>
    <row r="277" spans="1:19" s="1" customFormat="1" ht="33" customHeight="1">
      <c r="A277" s="78">
        <v>44</v>
      </c>
      <c r="B277" s="109" t="s">
        <v>614</v>
      </c>
      <c r="C277" s="109" t="s">
        <v>615</v>
      </c>
      <c r="D277" s="109" t="s">
        <v>616</v>
      </c>
      <c r="E277" s="109">
        <v>53000</v>
      </c>
      <c r="F277" s="109">
        <v>503</v>
      </c>
      <c r="G277" s="109">
        <v>111200</v>
      </c>
      <c r="H277" s="78">
        <f aca="true" t="shared" si="57" ref="H277:H284">SUM(I277:K277)</f>
        <v>503</v>
      </c>
      <c r="I277" s="119">
        <v>503</v>
      </c>
      <c r="J277" s="97"/>
      <c r="K277" s="119"/>
      <c r="L277" s="109">
        <v>111200</v>
      </c>
      <c r="M277" s="78"/>
      <c r="N277" s="78"/>
      <c r="O277" s="78"/>
      <c r="P277" s="78"/>
      <c r="Q277" s="2"/>
      <c r="R277" s="2"/>
      <c r="S277" s="2"/>
    </row>
    <row r="278" spans="1:19" s="1" customFormat="1" ht="42" customHeight="1">
      <c r="A278" s="78">
        <v>45</v>
      </c>
      <c r="B278" s="109" t="s">
        <v>617</v>
      </c>
      <c r="C278" s="109" t="s">
        <v>618</v>
      </c>
      <c r="D278" s="109" t="s">
        <v>619</v>
      </c>
      <c r="E278" s="109">
        <v>23361</v>
      </c>
      <c r="F278" s="109">
        <v>127</v>
      </c>
      <c r="G278" s="109">
        <v>25857</v>
      </c>
      <c r="H278" s="78">
        <f t="shared" si="57"/>
        <v>127</v>
      </c>
      <c r="I278" s="119">
        <v>127</v>
      </c>
      <c r="J278" s="97"/>
      <c r="K278" s="119"/>
      <c r="L278" s="109">
        <v>25857</v>
      </c>
      <c r="M278" s="78"/>
      <c r="N278" s="78"/>
      <c r="O278" s="78"/>
      <c r="P278" s="78"/>
      <c r="Q278" s="2"/>
      <c r="R278" s="2"/>
      <c r="S278" s="2"/>
    </row>
    <row r="279" spans="1:19" s="1" customFormat="1" ht="47.25" customHeight="1">
      <c r="A279" s="78">
        <v>46</v>
      </c>
      <c r="B279" s="109" t="s">
        <v>620</v>
      </c>
      <c r="C279" s="109" t="s">
        <v>618</v>
      </c>
      <c r="D279" s="109" t="s">
        <v>619</v>
      </c>
      <c r="E279" s="109">
        <v>37213</v>
      </c>
      <c r="F279" s="109">
        <v>500</v>
      </c>
      <c r="G279" s="109">
        <v>81695</v>
      </c>
      <c r="H279" s="78">
        <f t="shared" si="57"/>
        <v>500</v>
      </c>
      <c r="I279" s="119">
        <v>500</v>
      </c>
      <c r="J279" s="97"/>
      <c r="K279" s="119"/>
      <c r="L279" s="109">
        <v>81695</v>
      </c>
      <c r="M279" s="78"/>
      <c r="N279" s="78"/>
      <c r="O279" s="78"/>
      <c r="P279" s="78"/>
      <c r="Q279" s="2"/>
      <c r="R279" s="2"/>
      <c r="S279" s="2"/>
    </row>
    <row r="280" spans="1:19" s="1" customFormat="1" ht="39" customHeight="1">
      <c r="A280" s="78">
        <v>47</v>
      </c>
      <c r="B280" s="109" t="s">
        <v>621</v>
      </c>
      <c r="C280" s="109" t="s">
        <v>618</v>
      </c>
      <c r="D280" s="109" t="s">
        <v>622</v>
      </c>
      <c r="E280" s="109">
        <v>9626</v>
      </c>
      <c r="F280" s="109">
        <v>150</v>
      </c>
      <c r="G280" s="109">
        <v>21008</v>
      </c>
      <c r="H280" s="78">
        <f t="shared" si="57"/>
        <v>150</v>
      </c>
      <c r="I280" s="119">
        <v>150</v>
      </c>
      <c r="J280" s="97"/>
      <c r="K280" s="119"/>
      <c r="L280" s="109">
        <v>21008</v>
      </c>
      <c r="M280" s="78"/>
      <c r="N280" s="78"/>
      <c r="O280" s="78"/>
      <c r="P280" s="78"/>
      <c r="Q280" s="2"/>
      <c r="R280" s="2"/>
      <c r="S280" s="2"/>
    </row>
    <row r="281" spans="1:19" s="1" customFormat="1" ht="36.75" customHeight="1">
      <c r="A281" s="78">
        <v>48</v>
      </c>
      <c r="B281" s="109" t="s">
        <v>623</v>
      </c>
      <c r="C281" s="109" t="s">
        <v>624</v>
      </c>
      <c r="D281" s="109" t="s">
        <v>625</v>
      </c>
      <c r="E281" s="109">
        <v>15754</v>
      </c>
      <c r="F281" s="109">
        <v>223</v>
      </c>
      <c r="G281" s="109">
        <v>32470</v>
      </c>
      <c r="H281" s="78">
        <f t="shared" si="57"/>
        <v>223</v>
      </c>
      <c r="I281" s="119">
        <v>223</v>
      </c>
      <c r="J281" s="97"/>
      <c r="K281" s="119"/>
      <c r="L281" s="109">
        <v>32470</v>
      </c>
      <c r="M281" s="78"/>
      <c r="N281" s="78"/>
      <c r="O281" s="78"/>
      <c r="P281" s="78"/>
      <c r="Q281" s="2"/>
      <c r="R281" s="2"/>
      <c r="S281" s="2"/>
    </row>
    <row r="282" spans="1:19" s="1" customFormat="1" ht="42" customHeight="1">
      <c r="A282" s="78">
        <v>49</v>
      </c>
      <c r="B282" s="109" t="s">
        <v>626</v>
      </c>
      <c r="C282" s="109" t="s">
        <v>627</v>
      </c>
      <c r="D282" s="109" t="s">
        <v>628</v>
      </c>
      <c r="E282" s="109">
        <v>37692</v>
      </c>
      <c r="F282" s="109">
        <v>450</v>
      </c>
      <c r="G282" s="109">
        <v>98799</v>
      </c>
      <c r="H282" s="78">
        <f t="shared" si="57"/>
        <v>450</v>
      </c>
      <c r="I282" s="119">
        <v>450</v>
      </c>
      <c r="J282" s="97"/>
      <c r="K282" s="119"/>
      <c r="L282" s="109">
        <v>98799</v>
      </c>
      <c r="M282" s="78"/>
      <c r="N282" s="78"/>
      <c r="O282" s="78"/>
      <c r="P282" s="78"/>
      <c r="Q282" s="2"/>
      <c r="R282" s="2"/>
      <c r="S282" s="2"/>
    </row>
    <row r="283" spans="1:19" s="1" customFormat="1" ht="59.25" customHeight="1">
      <c r="A283" s="78">
        <v>50</v>
      </c>
      <c r="B283" s="62" t="s">
        <v>629</v>
      </c>
      <c r="C283" s="62" t="s">
        <v>630</v>
      </c>
      <c r="D283" s="62" t="s">
        <v>631</v>
      </c>
      <c r="E283" s="62">
        <v>14825.6</v>
      </c>
      <c r="F283" s="62">
        <v>400</v>
      </c>
      <c r="G283" s="62">
        <v>32000</v>
      </c>
      <c r="H283" s="78">
        <f t="shared" si="57"/>
        <v>400</v>
      </c>
      <c r="I283" s="73">
        <v>400</v>
      </c>
      <c r="J283" s="97"/>
      <c r="K283" s="73"/>
      <c r="L283" s="62">
        <v>32000</v>
      </c>
      <c r="M283" s="78"/>
      <c r="N283" s="78"/>
      <c r="O283" s="78"/>
      <c r="P283" s="78"/>
      <c r="Q283" s="2"/>
      <c r="R283" s="2"/>
      <c r="S283" s="2"/>
    </row>
    <row r="284" spans="1:19" s="1" customFormat="1" ht="45.75" customHeight="1">
      <c r="A284" s="78">
        <v>51</v>
      </c>
      <c r="B284" s="62" t="s">
        <v>632</v>
      </c>
      <c r="C284" s="62" t="s">
        <v>630</v>
      </c>
      <c r="D284" s="62" t="s">
        <v>633</v>
      </c>
      <c r="E284" s="62">
        <v>6743.52</v>
      </c>
      <c r="F284" s="62">
        <v>210</v>
      </c>
      <c r="G284" s="62">
        <v>16800</v>
      </c>
      <c r="H284" s="78">
        <f t="shared" si="57"/>
        <v>210</v>
      </c>
      <c r="I284" s="73">
        <v>210</v>
      </c>
      <c r="J284" s="97"/>
      <c r="K284" s="73"/>
      <c r="L284" s="62">
        <v>16800</v>
      </c>
      <c r="M284" s="78"/>
      <c r="N284" s="78"/>
      <c r="O284" s="78"/>
      <c r="P284" s="78"/>
      <c r="Q284" s="2"/>
      <c r="R284" s="2"/>
      <c r="S284" s="2"/>
    </row>
    <row r="285" spans="1:19" s="1" customFormat="1" ht="56.25" customHeight="1">
      <c r="A285" s="78">
        <v>52</v>
      </c>
      <c r="B285" s="62" t="s">
        <v>634</v>
      </c>
      <c r="C285" s="62" t="s">
        <v>635</v>
      </c>
      <c r="D285" s="62" t="s">
        <v>636</v>
      </c>
      <c r="E285" s="62">
        <v>5128</v>
      </c>
      <c r="F285" s="62">
        <v>84</v>
      </c>
      <c r="G285" s="62">
        <v>8058.83</v>
      </c>
      <c r="H285" s="78">
        <v>84</v>
      </c>
      <c r="I285" s="97">
        <v>84</v>
      </c>
      <c r="J285" s="97"/>
      <c r="K285" s="73"/>
      <c r="L285" s="62">
        <v>8058.83</v>
      </c>
      <c r="M285" s="78"/>
      <c r="N285" s="78"/>
      <c r="O285" s="78"/>
      <c r="P285" s="78"/>
      <c r="Q285" s="2"/>
      <c r="R285" s="2"/>
      <c r="S285" s="2"/>
    </row>
    <row r="286" spans="1:19" s="1" customFormat="1" ht="39.75" customHeight="1">
      <c r="A286" s="78">
        <v>53</v>
      </c>
      <c r="B286" s="109" t="s">
        <v>637</v>
      </c>
      <c r="C286" s="109" t="s">
        <v>638</v>
      </c>
      <c r="D286" s="109" t="s">
        <v>639</v>
      </c>
      <c r="E286" s="109">
        <v>172</v>
      </c>
      <c r="F286" s="109">
        <v>86</v>
      </c>
      <c r="G286" s="109">
        <v>5921</v>
      </c>
      <c r="H286" s="78">
        <f>SUM(I286:K286)</f>
        <v>86</v>
      </c>
      <c r="I286" s="97"/>
      <c r="J286" s="97"/>
      <c r="K286" s="119">
        <v>86</v>
      </c>
      <c r="L286" s="109">
        <v>5921</v>
      </c>
      <c r="M286" s="78"/>
      <c r="N286" s="78"/>
      <c r="O286" s="78"/>
      <c r="P286" s="78"/>
      <c r="Q286" s="2"/>
      <c r="R286" s="2"/>
      <c r="S286" s="2"/>
    </row>
    <row r="287" spans="1:19" s="1" customFormat="1" ht="52.5" customHeight="1">
      <c r="A287" s="78">
        <v>54</v>
      </c>
      <c r="B287" s="62" t="s">
        <v>640</v>
      </c>
      <c r="C287" s="62" t="s">
        <v>641</v>
      </c>
      <c r="D287" s="62" t="s">
        <v>642</v>
      </c>
      <c r="E287" s="18">
        <v>307</v>
      </c>
      <c r="F287" s="62">
        <v>186</v>
      </c>
      <c r="G287" s="62">
        <v>11220</v>
      </c>
      <c r="H287" s="78">
        <v>186</v>
      </c>
      <c r="I287" s="97"/>
      <c r="J287" s="97"/>
      <c r="K287" s="73">
        <v>186</v>
      </c>
      <c r="L287" s="62">
        <v>11220</v>
      </c>
      <c r="M287" s="78"/>
      <c r="N287" s="78"/>
      <c r="O287" s="78"/>
      <c r="P287" s="78"/>
      <c r="Q287" s="2"/>
      <c r="R287" s="2"/>
      <c r="S287" s="2"/>
    </row>
    <row r="288" spans="1:19" s="1" customFormat="1" ht="37.5" customHeight="1">
      <c r="A288" s="78">
        <v>55</v>
      </c>
      <c r="B288" s="62" t="s">
        <v>643</v>
      </c>
      <c r="C288" s="62" t="s">
        <v>641</v>
      </c>
      <c r="D288" s="62" t="s">
        <v>644</v>
      </c>
      <c r="E288" s="18">
        <v>365</v>
      </c>
      <c r="F288" s="62">
        <v>230</v>
      </c>
      <c r="G288" s="62">
        <v>12880</v>
      </c>
      <c r="H288" s="78">
        <v>230</v>
      </c>
      <c r="I288" s="97"/>
      <c r="J288" s="97"/>
      <c r="K288" s="73">
        <v>230</v>
      </c>
      <c r="L288" s="62">
        <v>12880</v>
      </c>
      <c r="M288" s="78"/>
      <c r="N288" s="78"/>
      <c r="O288" s="78"/>
      <c r="P288" s="78"/>
      <c r="Q288" s="2"/>
      <c r="R288" s="2"/>
      <c r="S288" s="2"/>
    </row>
    <row r="289" spans="1:19" s="1" customFormat="1" ht="33" customHeight="1">
      <c r="A289" s="78">
        <v>56</v>
      </c>
      <c r="B289" s="18" t="s">
        <v>645</v>
      </c>
      <c r="C289" s="18" t="s">
        <v>641</v>
      </c>
      <c r="D289" s="18" t="s">
        <v>646</v>
      </c>
      <c r="E289" s="18">
        <v>343</v>
      </c>
      <c r="F289" s="18">
        <v>208</v>
      </c>
      <c r="G289" s="18">
        <v>12468</v>
      </c>
      <c r="H289" s="78">
        <f>SUM(I289:K289)</f>
        <v>208</v>
      </c>
      <c r="I289" s="78"/>
      <c r="J289" s="78"/>
      <c r="K289" s="18">
        <v>208</v>
      </c>
      <c r="L289" s="18">
        <v>12468</v>
      </c>
      <c r="M289" s="78"/>
      <c r="N289" s="78"/>
      <c r="O289" s="78"/>
      <c r="P289" s="78"/>
      <c r="Q289" s="2"/>
      <c r="R289" s="2"/>
      <c r="S289" s="2"/>
    </row>
    <row r="290" spans="1:19" s="1" customFormat="1" ht="26.25" customHeight="1">
      <c r="A290" s="78">
        <v>57</v>
      </c>
      <c r="B290" s="18" t="s">
        <v>647</v>
      </c>
      <c r="C290" s="18" t="s">
        <v>641</v>
      </c>
      <c r="D290" s="18" t="s">
        <v>648</v>
      </c>
      <c r="E290" s="18">
        <v>138</v>
      </c>
      <c r="F290" s="18">
        <v>84</v>
      </c>
      <c r="G290" s="18">
        <v>4704</v>
      </c>
      <c r="H290" s="78">
        <v>84</v>
      </c>
      <c r="I290" s="78"/>
      <c r="J290" s="78"/>
      <c r="K290" s="18">
        <v>84</v>
      </c>
      <c r="L290" s="18">
        <v>4704</v>
      </c>
      <c r="M290" s="78"/>
      <c r="N290" s="78"/>
      <c r="O290" s="78"/>
      <c r="P290" s="78"/>
      <c r="Q290" s="2"/>
      <c r="R290" s="2"/>
      <c r="S290" s="2"/>
    </row>
    <row r="291" spans="1:19" s="1" customFormat="1" ht="30" customHeight="1">
      <c r="A291" s="78">
        <v>58</v>
      </c>
      <c r="B291" s="62" t="s">
        <v>649</v>
      </c>
      <c r="C291" s="62" t="s">
        <v>641</v>
      </c>
      <c r="D291" s="62" t="s">
        <v>650</v>
      </c>
      <c r="E291" s="18">
        <v>385</v>
      </c>
      <c r="F291" s="62">
        <v>245</v>
      </c>
      <c r="G291" s="62">
        <v>18375</v>
      </c>
      <c r="H291" s="78">
        <v>245</v>
      </c>
      <c r="I291" s="97"/>
      <c r="J291" s="97"/>
      <c r="K291" s="73">
        <v>245</v>
      </c>
      <c r="L291" s="62">
        <v>18375</v>
      </c>
      <c r="M291" s="78"/>
      <c r="N291" s="78"/>
      <c r="O291" s="78"/>
      <c r="P291" s="78"/>
      <c r="Q291" s="2"/>
      <c r="R291" s="2"/>
      <c r="S291" s="2"/>
    </row>
    <row r="292" spans="1:19" s="1" customFormat="1" ht="26.25" customHeight="1">
      <c r="A292" s="80" t="s">
        <v>115</v>
      </c>
      <c r="B292" s="80"/>
      <c r="C292" s="80"/>
      <c r="D292" s="80"/>
      <c r="E292" s="80">
        <f aca="true" t="shared" si="58" ref="E292:L292">SUM(E293:E293)</f>
        <v>16300</v>
      </c>
      <c r="F292" s="80">
        <f t="shared" si="58"/>
        <v>174</v>
      </c>
      <c r="G292" s="80">
        <f t="shared" si="58"/>
        <v>32600</v>
      </c>
      <c r="H292" s="80">
        <f t="shared" si="58"/>
        <v>174</v>
      </c>
      <c r="I292" s="98">
        <f t="shared" si="58"/>
        <v>174</v>
      </c>
      <c r="J292" s="98">
        <f t="shared" si="58"/>
        <v>0</v>
      </c>
      <c r="K292" s="98">
        <f t="shared" si="58"/>
        <v>0</v>
      </c>
      <c r="L292" s="80">
        <f t="shared" si="58"/>
        <v>32600</v>
      </c>
      <c r="M292" s="80"/>
      <c r="N292" s="80"/>
      <c r="O292" s="80"/>
      <c r="P292" s="80"/>
      <c r="Q292" s="2"/>
      <c r="R292" s="2"/>
      <c r="S292" s="2"/>
    </row>
    <row r="293" spans="1:19" s="1" customFormat="1" ht="27" customHeight="1">
      <c r="A293" s="78">
        <v>59</v>
      </c>
      <c r="B293" s="121" t="s">
        <v>651</v>
      </c>
      <c r="C293" s="121" t="s">
        <v>652</v>
      </c>
      <c r="D293" s="121" t="s">
        <v>653</v>
      </c>
      <c r="E293" s="59">
        <v>16300</v>
      </c>
      <c r="F293" s="59">
        <v>174</v>
      </c>
      <c r="G293" s="59">
        <v>32600</v>
      </c>
      <c r="H293" s="122">
        <v>174</v>
      </c>
      <c r="I293" s="97">
        <v>174</v>
      </c>
      <c r="J293" s="97"/>
      <c r="K293" s="97"/>
      <c r="L293" s="59">
        <v>32600</v>
      </c>
      <c r="M293" s="78"/>
      <c r="N293" s="78"/>
      <c r="O293" s="78"/>
      <c r="P293" s="78"/>
      <c r="Q293" s="2"/>
      <c r="R293" s="2"/>
      <c r="S293" s="2"/>
    </row>
    <row r="294" spans="1:19" s="1" customFormat="1" ht="27" customHeight="1">
      <c r="A294" s="80" t="s">
        <v>404</v>
      </c>
      <c r="B294" s="80"/>
      <c r="C294" s="80"/>
      <c r="D294" s="80"/>
      <c r="E294" s="80">
        <f aca="true" t="shared" si="59" ref="E294:L294">SUM(E295+E299+E311)</f>
        <v>207413</v>
      </c>
      <c r="F294" s="80">
        <f t="shared" si="59"/>
        <v>5221</v>
      </c>
      <c r="G294" s="80">
        <f t="shared" si="59"/>
        <v>680668</v>
      </c>
      <c r="H294" s="80">
        <f t="shared" si="59"/>
        <v>5221</v>
      </c>
      <c r="I294" s="98">
        <f t="shared" si="59"/>
        <v>4377</v>
      </c>
      <c r="J294" s="98">
        <f t="shared" si="59"/>
        <v>30</v>
      </c>
      <c r="K294" s="98">
        <f t="shared" si="59"/>
        <v>814</v>
      </c>
      <c r="L294" s="80">
        <f t="shared" si="59"/>
        <v>680668</v>
      </c>
      <c r="M294" s="80"/>
      <c r="N294" s="80">
        <f>SUM(N295+N299+N311)</f>
        <v>30</v>
      </c>
      <c r="O294" s="80"/>
      <c r="P294" s="80"/>
      <c r="Q294" s="2"/>
      <c r="R294" s="2"/>
      <c r="S294" s="2"/>
    </row>
    <row r="295" spans="1:19" s="1" customFormat="1" ht="15">
      <c r="A295" s="80" t="s">
        <v>654</v>
      </c>
      <c r="B295" s="80"/>
      <c r="C295" s="80"/>
      <c r="D295" s="80"/>
      <c r="E295" s="80">
        <f aca="true" t="shared" si="60" ref="E295:I295">SUM(E296:E298)</f>
        <v>120500</v>
      </c>
      <c r="F295" s="80">
        <f t="shared" si="60"/>
        <v>1950</v>
      </c>
      <c r="G295" s="80">
        <f t="shared" si="60"/>
        <v>315130</v>
      </c>
      <c r="H295" s="80">
        <f t="shared" si="60"/>
        <v>1950</v>
      </c>
      <c r="I295" s="98">
        <f t="shared" si="60"/>
        <v>1950</v>
      </c>
      <c r="J295" s="98"/>
      <c r="K295" s="98"/>
      <c r="L295" s="80">
        <f>SUM(L296:L298)</f>
        <v>315130</v>
      </c>
      <c r="M295" s="80"/>
      <c r="N295" s="80"/>
      <c r="O295" s="80"/>
      <c r="P295" s="80"/>
      <c r="Q295" s="2"/>
      <c r="R295" s="2"/>
      <c r="S295" s="2"/>
    </row>
    <row r="296" spans="1:19" s="1" customFormat="1" ht="39.75" customHeight="1">
      <c r="A296" s="78">
        <v>60</v>
      </c>
      <c r="B296" s="109" t="s">
        <v>655</v>
      </c>
      <c r="C296" s="109" t="s">
        <v>656</v>
      </c>
      <c r="D296" s="109" t="s">
        <v>657</v>
      </c>
      <c r="E296" s="109">
        <v>43400</v>
      </c>
      <c r="F296" s="109">
        <v>700</v>
      </c>
      <c r="G296" s="109">
        <v>113000</v>
      </c>
      <c r="H296" s="78">
        <f aca="true" t="shared" si="61" ref="H296:H298">SUM(I296:K296)</f>
        <v>700</v>
      </c>
      <c r="I296" s="119">
        <v>700</v>
      </c>
      <c r="J296" s="97"/>
      <c r="K296" s="97"/>
      <c r="L296" s="109">
        <v>113000</v>
      </c>
      <c r="M296" s="78"/>
      <c r="N296" s="78"/>
      <c r="O296" s="78"/>
      <c r="P296" s="78"/>
      <c r="Q296" s="2"/>
      <c r="R296" s="2"/>
      <c r="S296" s="2"/>
    </row>
    <row r="297" spans="1:19" s="1" customFormat="1" ht="43.5" customHeight="1">
      <c r="A297" s="78">
        <v>61</v>
      </c>
      <c r="B297" s="109" t="s">
        <v>658</v>
      </c>
      <c r="C297" s="109" t="s">
        <v>656</v>
      </c>
      <c r="D297" s="109" t="s">
        <v>659</v>
      </c>
      <c r="E297" s="109">
        <v>49000</v>
      </c>
      <c r="F297" s="109">
        <v>668</v>
      </c>
      <c r="G297" s="109">
        <v>129000</v>
      </c>
      <c r="H297" s="78">
        <f t="shared" si="61"/>
        <v>668</v>
      </c>
      <c r="I297" s="119">
        <v>668</v>
      </c>
      <c r="J297" s="97"/>
      <c r="K297" s="97"/>
      <c r="L297" s="109">
        <v>129000</v>
      </c>
      <c r="M297" s="78"/>
      <c r="N297" s="78"/>
      <c r="O297" s="78"/>
      <c r="P297" s="78"/>
      <c r="Q297" s="2"/>
      <c r="R297" s="2"/>
      <c r="S297" s="2"/>
    </row>
    <row r="298" spans="1:19" s="1" customFormat="1" ht="41.25" customHeight="1">
      <c r="A298" s="78">
        <v>62</v>
      </c>
      <c r="B298" s="109" t="s">
        <v>660</v>
      </c>
      <c r="C298" s="109" t="s">
        <v>656</v>
      </c>
      <c r="D298" s="109" t="s">
        <v>661</v>
      </c>
      <c r="E298" s="109">
        <v>28100</v>
      </c>
      <c r="F298" s="109">
        <v>582</v>
      </c>
      <c r="G298" s="109">
        <v>73130</v>
      </c>
      <c r="H298" s="78">
        <f t="shared" si="61"/>
        <v>582</v>
      </c>
      <c r="I298" s="119">
        <v>582</v>
      </c>
      <c r="J298" s="97"/>
      <c r="K298" s="97"/>
      <c r="L298" s="109">
        <v>73130</v>
      </c>
      <c r="M298" s="78"/>
      <c r="N298" s="78"/>
      <c r="O298" s="78"/>
      <c r="P298" s="78"/>
      <c r="Q298" s="2"/>
      <c r="R298" s="2"/>
      <c r="S298" s="2"/>
    </row>
    <row r="299" spans="1:19" s="1" customFormat="1" ht="15">
      <c r="A299" s="80" t="s">
        <v>662</v>
      </c>
      <c r="B299" s="80"/>
      <c r="C299" s="80"/>
      <c r="D299" s="80"/>
      <c r="E299" s="80">
        <f aca="true" t="shared" si="62" ref="E299:L299">SUM(E300:E310)</f>
        <v>48213</v>
      </c>
      <c r="F299" s="80">
        <f t="shared" si="62"/>
        <v>1877</v>
      </c>
      <c r="G299" s="80">
        <f t="shared" si="62"/>
        <v>129647</v>
      </c>
      <c r="H299" s="80">
        <f t="shared" si="62"/>
        <v>1877</v>
      </c>
      <c r="I299" s="98">
        <f t="shared" si="62"/>
        <v>1101</v>
      </c>
      <c r="J299" s="98">
        <f t="shared" si="62"/>
        <v>30</v>
      </c>
      <c r="K299" s="98">
        <f t="shared" si="62"/>
        <v>746</v>
      </c>
      <c r="L299" s="80">
        <f t="shared" si="62"/>
        <v>129647</v>
      </c>
      <c r="M299" s="80"/>
      <c r="N299" s="80">
        <f aca="true" t="shared" si="63" ref="N299:P299">SUM(N300:N310)</f>
        <v>30</v>
      </c>
      <c r="O299" s="80">
        <f t="shared" si="63"/>
        <v>2018</v>
      </c>
      <c r="P299" s="80">
        <f t="shared" si="63"/>
        <v>2018</v>
      </c>
      <c r="Q299" s="2"/>
      <c r="R299" s="2"/>
      <c r="S299" s="2"/>
    </row>
    <row r="300" spans="1:19" s="1" customFormat="1" ht="45.75" customHeight="1">
      <c r="A300" s="78">
        <v>63</v>
      </c>
      <c r="B300" s="109" t="s">
        <v>663</v>
      </c>
      <c r="C300" s="109" t="s">
        <v>664</v>
      </c>
      <c r="D300" s="109" t="s">
        <v>665</v>
      </c>
      <c r="E300" s="109">
        <v>6358</v>
      </c>
      <c r="F300" s="109">
        <v>193</v>
      </c>
      <c r="G300" s="109">
        <v>17104</v>
      </c>
      <c r="H300" s="78">
        <f aca="true" t="shared" si="64" ref="H300:H310">SUM(I300:K300)</f>
        <v>193</v>
      </c>
      <c r="I300" s="119">
        <v>193</v>
      </c>
      <c r="J300" s="97"/>
      <c r="K300" s="97"/>
      <c r="L300" s="109">
        <v>17104</v>
      </c>
      <c r="M300" s="78"/>
      <c r="N300" s="78"/>
      <c r="O300" s="78"/>
      <c r="P300" s="78"/>
      <c r="Q300" s="2"/>
      <c r="R300" s="2"/>
      <c r="S300" s="2"/>
    </row>
    <row r="301" spans="1:19" s="1" customFormat="1" ht="35.25" customHeight="1">
      <c r="A301" s="78">
        <v>64</v>
      </c>
      <c r="B301" s="109" t="s">
        <v>666</v>
      </c>
      <c r="C301" s="109" t="s">
        <v>664</v>
      </c>
      <c r="D301" s="109" t="s">
        <v>667</v>
      </c>
      <c r="E301" s="109">
        <v>1481</v>
      </c>
      <c r="F301" s="109">
        <v>45</v>
      </c>
      <c r="G301" s="109">
        <v>2068</v>
      </c>
      <c r="H301" s="78">
        <f t="shared" si="64"/>
        <v>45</v>
      </c>
      <c r="I301" s="119">
        <v>45</v>
      </c>
      <c r="J301" s="97"/>
      <c r="K301" s="97"/>
      <c r="L301" s="109">
        <v>2068</v>
      </c>
      <c r="M301" s="78"/>
      <c r="N301" s="78"/>
      <c r="O301" s="78"/>
      <c r="P301" s="78"/>
      <c r="Q301" s="2"/>
      <c r="R301" s="2"/>
      <c r="S301" s="2"/>
    </row>
    <row r="302" spans="1:19" s="1" customFormat="1" ht="42.75" customHeight="1">
      <c r="A302" s="78">
        <v>65</v>
      </c>
      <c r="B302" s="109" t="s">
        <v>668</v>
      </c>
      <c r="C302" s="109" t="s">
        <v>664</v>
      </c>
      <c r="D302" s="109" t="s">
        <v>669</v>
      </c>
      <c r="E302" s="109">
        <v>2401</v>
      </c>
      <c r="F302" s="109">
        <v>73</v>
      </c>
      <c r="G302" s="109">
        <v>2235</v>
      </c>
      <c r="H302" s="78">
        <f t="shared" si="64"/>
        <v>73</v>
      </c>
      <c r="I302" s="119">
        <v>73</v>
      </c>
      <c r="J302" s="97"/>
      <c r="K302" s="97"/>
      <c r="L302" s="109">
        <v>2235</v>
      </c>
      <c r="M302" s="78"/>
      <c r="N302" s="78"/>
      <c r="O302" s="78"/>
      <c r="P302" s="78"/>
      <c r="Q302" s="2"/>
      <c r="R302" s="2"/>
      <c r="S302" s="2"/>
    </row>
    <row r="303" spans="1:19" s="1" customFormat="1" ht="35.25" customHeight="1">
      <c r="A303" s="78">
        <v>66</v>
      </c>
      <c r="B303" s="109" t="s">
        <v>670</v>
      </c>
      <c r="C303" s="109" t="s">
        <v>664</v>
      </c>
      <c r="D303" s="109" t="s">
        <v>671</v>
      </c>
      <c r="E303" s="109">
        <v>9001</v>
      </c>
      <c r="F303" s="109">
        <v>273</v>
      </c>
      <c r="G303" s="109">
        <v>19344</v>
      </c>
      <c r="H303" s="78">
        <f t="shared" si="64"/>
        <v>273</v>
      </c>
      <c r="I303" s="119">
        <v>273</v>
      </c>
      <c r="J303" s="97"/>
      <c r="K303" s="97"/>
      <c r="L303" s="109">
        <v>19344</v>
      </c>
      <c r="M303" s="78"/>
      <c r="N303" s="78"/>
      <c r="O303" s="78"/>
      <c r="P303" s="78"/>
      <c r="Q303" s="2"/>
      <c r="R303" s="2"/>
      <c r="S303" s="2"/>
    </row>
    <row r="304" spans="1:19" s="1" customFormat="1" ht="40.5" customHeight="1">
      <c r="A304" s="78">
        <v>67</v>
      </c>
      <c r="B304" s="62" t="s">
        <v>672</v>
      </c>
      <c r="C304" s="62" t="s">
        <v>673</v>
      </c>
      <c r="D304" s="109" t="s">
        <v>674</v>
      </c>
      <c r="E304" s="62">
        <v>5500</v>
      </c>
      <c r="F304" s="62">
        <v>86</v>
      </c>
      <c r="G304" s="62">
        <v>11344</v>
      </c>
      <c r="H304" s="78">
        <f t="shared" si="64"/>
        <v>86</v>
      </c>
      <c r="I304" s="73">
        <v>86</v>
      </c>
      <c r="J304" s="97"/>
      <c r="K304" s="97"/>
      <c r="L304" s="62">
        <v>11344</v>
      </c>
      <c r="M304" s="78"/>
      <c r="N304" s="78"/>
      <c r="O304" s="78"/>
      <c r="P304" s="78"/>
      <c r="Q304" s="2"/>
      <c r="R304" s="2"/>
      <c r="S304" s="2"/>
    </row>
    <row r="305" spans="1:19" s="1" customFormat="1" ht="33" customHeight="1">
      <c r="A305" s="78">
        <v>68</v>
      </c>
      <c r="B305" s="62" t="s">
        <v>675</v>
      </c>
      <c r="C305" s="62" t="s">
        <v>673</v>
      </c>
      <c r="D305" s="109" t="s">
        <v>676</v>
      </c>
      <c r="E305" s="62">
        <v>19380</v>
      </c>
      <c r="F305" s="62">
        <v>335</v>
      </c>
      <c r="G305" s="62">
        <v>20962</v>
      </c>
      <c r="H305" s="78">
        <f t="shared" si="64"/>
        <v>335</v>
      </c>
      <c r="I305" s="73">
        <v>335</v>
      </c>
      <c r="J305" s="97"/>
      <c r="K305" s="97"/>
      <c r="L305" s="62">
        <v>20962</v>
      </c>
      <c r="M305" s="78"/>
      <c r="N305" s="78"/>
      <c r="O305" s="78"/>
      <c r="P305" s="78"/>
      <c r="Q305" s="2"/>
      <c r="R305" s="2"/>
      <c r="S305" s="2"/>
    </row>
    <row r="306" spans="1:19" s="1" customFormat="1" ht="28.5" customHeight="1">
      <c r="A306" s="78">
        <v>69</v>
      </c>
      <c r="B306" s="59" t="s">
        <v>677</v>
      </c>
      <c r="C306" s="59" t="s">
        <v>678</v>
      </c>
      <c r="D306" s="59" t="s">
        <v>679</v>
      </c>
      <c r="E306" s="59">
        <v>2000</v>
      </c>
      <c r="F306" s="59">
        <v>96</v>
      </c>
      <c r="G306" s="59">
        <v>6000</v>
      </c>
      <c r="H306" s="78">
        <f t="shared" si="64"/>
        <v>96</v>
      </c>
      <c r="I306" s="73">
        <v>96</v>
      </c>
      <c r="J306" s="97"/>
      <c r="K306" s="97"/>
      <c r="L306" s="59">
        <v>6000</v>
      </c>
      <c r="M306" s="78"/>
      <c r="N306" s="78"/>
      <c r="O306" s="78"/>
      <c r="P306" s="78"/>
      <c r="Q306" s="2"/>
      <c r="R306" s="2"/>
      <c r="S306" s="2"/>
    </row>
    <row r="307" spans="1:19" s="1" customFormat="1" ht="27" customHeight="1">
      <c r="A307" s="78">
        <v>70</v>
      </c>
      <c r="B307" s="123" t="s">
        <v>680</v>
      </c>
      <c r="C307" s="123" t="s">
        <v>681</v>
      </c>
      <c r="D307" s="123" t="s">
        <v>682</v>
      </c>
      <c r="E307" s="59">
        <v>451</v>
      </c>
      <c r="F307" s="62">
        <v>205</v>
      </c>
      <c r="G307" s="62">
        <v>13325</v>
      </c>
      <c r="H307" s="78">
        <f t="shared" si="64"/>
        <v>205</v>
      </c>
      <c r="I307" s="97"/>
      <c r="J307" s="97"/>
      <c r="K307" s="73">
        <v>205</v>
      </c>
      <c r="L307" s="62">
        <v>13325</v>
      </c>
      <c r="M307" s="78"/>
      <c r="N307" s="78"/>
      <c r="O307" s="78"/>
      <c r="P307" s="78"/>
      <c r="Q307" s="2"/>
      <c r="R307" s="2"/>
      <c r="S307" s="2"/>
    </row>
    <row r="308" spans="1:19" s="1" customFormat="1" ht="27" customHeight="1">
      <c r="A308" s="78">
        <v>71</v>
      </c>
      <c r="B308" s="123" t="s">
        <v>683</v>
      </c>
      <c r="C308" s="123" t="s">
        <v>681</v>
      </c>
      <c r="D308" s="123" t="s">
        <v>684</v>
      </c>
      <c r="E308" s="59">
        <v>495</v>
      </c>
      <c r="F308" s="62">
        <v>225</v>
      </c>
      <c r="G308" s="62">
        <v>14625</v>
      </c>
      <c r="H308" s="78">
        <f t="shared" si="64"/>
        <v>225</v>
      </c>
      <c r="I308" s="97"/>
      <c r="J308" s="97"/>
      <c r="K308" s="73">
        <v>225</v>
      </c>
      <c r="L308" s="62">
        <v>14625</v>
      </c>
      <c r="M308" s="78"/>
      <c r="N308" s="78"/>
      <c r="O308" s="78"/>
      <c r="P308" s="78"/>
      <c r="Q308" s="2"/>
      <c r="R308" s="2"/>
      <c r="S308" s="2"/>
    </row>
    <row r="309" spans="1:19" s="1" customFormat="1" ht="27" customHeight="1">
      <c r="A309" s="78">
        <v>72</v>
      </c>
      <c r="B309" s="123" t="s">
        <v>685</v>
      </c>
      <c r="C309" s="123" t="s">
        <v>681</v>
      </c>
      <c r="D309" s="123" t="s">
        <v>686</v>
      </c>
      <c r="E309" s="59">
        <v>696</v>
      </c>
      <c r="F309" s="62">
        <v>316</v>
      </c>
      <c r="G309" s="62">
        <v>20540</v>
      </c>
      <c r="H309" s="78">
        <f t="shared" si="64"/>
        <v>316</v>
      </c>
      <c r="I309" s="97"/>
      <c r="J309" s="97"/>
      <c r="K309" s="73">
        <v>316</v>
      </c>
      <c r="L309" s="62">
        <v>20540</v>
      </c>
      <c r="M309" s="78"/>
      <c r="N309" s="78"/>
      <c r="O309" s="78"/>
      <c r="P309" s="78"/>
      <c r="Q309" s="2"/>
      <c r="R309" s="2"/>
      <c r="S309" s="2"/>
    </row>
    <row r="310" spans="1:19" s="1" customFormat="1" ht="43.5" customHeight="1">
      <c r="A310" s="78">
        <v>73</v>
      </c>
      <c r="B310" s="109" t="s">
        <v>687</v>
      </c>
      <c r="C310" s="109" t="s">
        <v>688</v>
      </c>
      <c r="D310" s="109" t="s">
        <v>689</v>
      </c>
      <c r="E310" s="109">
        <v>450</v>
      </c>
      <c r="F310" s="109">
        <v>30</v>
      </c>
      <c r="G310" s="109">
        <v>2100</v>
      </c>
      <c r="H310" s="78">
        <f t="shared" si="64"/>
        <v>30</v>
      </c>
      <c r="I310" s="97"/>
      <c r="J310" s="97">
        <v>30</v>
      </c>
      <c r="K310" s="97"/>
      <c r="L310" s="109">
        <v>2100</v>
      </c>
      <c r="M310" s="59" t="s">
        <v>687</v>
      </c>
      <c r="N310" s="63">
        <v>30</v>
      </c>
      <c r="O310" s="63">
        <v>2018</v>
      </c>
      <c r="P310" s="63">
        <v>2018</v>
      </c>
      <c r="Q310" s="2"/>
      <c r="R310" s="2"/>
      <c r="S310" s="2"/>
    </row>
    <row r="311" spans="1:19" s="1" customFormat="1" ht="30" customHeight="1">
      <c r="A311" s="80" t="s">
        <v>690</v>
      </c>
      <c r="B311" s="80"/>
      <c r="C311" s="80"/>
      <c r="D311" s="80"/>
      <c r="E311" s="80">
        <f aca="true" t="shared" si="65" ref="E311:I311">SUM(E312:E317)</f>
        <v>38700</v>
      </c>
      <c r="F311" s="80">
        <f t="shared" si="65"/>
        <v>1394</v>
      </c>
      <c r="G311" s="80">
        <f t="shared" si="65"/>
        <v>235891</v>
      </c>
      <c r="H311" s="80">
        <f t="shared" si="65"/>
        <v>1394</v>
      </c>
      <c r="I311" s="98">
        <f t="shared" si="65"/>
        <v>1326</v>
      </c>
      <c r="J311" s="98"/>
      <c r="K311" s="98">
        <f>SUM(K312:K317)</f>
        <v>68</v>
      </c>
      <c r="L311" s="80">
        <f>SUM(L312:L317)</f>
        <v>235891</v>
      </c>
      <c r="M311" s="80"/>
      <c r="N311" s="80"/>
      <c r="O311" s="80"/>
      <c r="P311" s="80"/>
      <c r="Q311" s="2"/>
      <c r="R311" s="2"/>
      <c r="S311" s="2"/>
    </row>
    <row r="312" spans="1:19" s="1" customFormat="1" ht="38.25" customHeight="1">
      <c r="A312" s="78">
        <v>74</v>
      </c>
      <c r="B312" s="124" t="s">
        <v>691</v>
      </c>
      <c r="C312" s="124" t="s">
        <v>692</v>
      </c>
      <c r="D312" s="124" t="s">
        <v>693</v>
      </c>
      <c r="E312" s="124">
        <v>3000</v>
      </c>
      <c r="F312" s="124">
        <v>125</v>
      </c>
      <c r="G312" s="124">
        <v>18000</v>
      </c>
      <c r="H312" s="78">
        <f aca="true" t="shared" si="66" ref="H312:H317">SUM(I312:K312)</f>
        <v>125</v>
      </c>
      <c r="I312" s="116">
        <v>125</v>
      </c>
      <c r="J312" s="97"/>
      <c r="K312" s="97"/>
      <c r="L312" s="124">
        <v>18000</v>
      </c>
      <c r="M312" s="78"/>
      <c r="N312" s="78"/>
      <c r="O312" s="78"/>
      <c r="P312" s="78"/>
      <c r="Q312" s="2"/>
      <c r="R312" s="2"/>
      <c r="S312" s="2"/>
    </row>
    <row r="313" spans="1:19" s="1" customFormat="1" ht="30.75" customHeight="1">
      <c r="A313" s="78">
        <v>75</v>
      </c>
      <c r="B313" s="124" t="s">
        <v>694</v>
      </c>
      <c r="C313" s="124" t="s">
        <v>692</v>
      </c>
      <c r="D313" s="124" t="s">
        <v>693</v>
      </c>
      <c r="E313" s="124">
        <v>6000</v>
      </c>
      <c r="F313" s="124">
        <v>223</v>
      </c>
      <c r="G313" s="124">
        <v>35000</v>
      </c>
      <c r="H313" s="78">
        <f t="shared" si="66"/>
        <v>223</v>
      </c>
      <c r="I313" s="116">
        <v>223</v>
      </c>
      <c r="J313" s="97"/>
      <c r="K313" s="97"/>
      <c r="L313" s="124">
        <v>35000</v>
      </c>
      <c r="M313" s="78"/>
      <c r="N313" s="78"/>
      <c r="O313" s="78"/>
      <c r="P313" s="78"/>
      <c r="Q313" s="2"/>
      <c r="R313" s="2"/>
      <c r="S313" s="2"/>
    </row>
    <row r="314" spans="1:19" s="1" customFormat="1" ht="36" customHeight="1">
      <c r="A314" s="78">
        <v>76</v>
      </c>
      <c r="B314" s="124" t="s">
        <v>695</v>
      </c>
      <c r="C314" s="124" t="s">
        <v>692</v>
      </c>
      <c r="D314" s="124" t="s">
        <v>696</v>
      </c>
      <c r="E314" s="124">
        <v>5000</v>
      </c>
      <c r="F314" s="124">
        <v>210</v>
      </c>
      <c r="G314" s="124">
        <v>29000</v>
      </c>
      <c r="H314" s="78">
        <f t="shared" si="66"/>
        <v>210</v>
      </c>
      <c r="I314" s="116">
        <v>210</v>
      </c>
      <c r="J314" s="97"/>
      <c r="K314" s="97"/>
      <c r="L314" s="124">
        <v>29000</v>
      </c>
      <c r="M314" s="78"/>
      <c r="N314" s="78"/>
      <c r="O314" s="78"/>
      <c r="P314" s="78"/>
      <c r="Q314" s="2"/>
      <c r="R314" s="2"/>
      <c r="S314" s="2"/>
    </row>
    <row r="315" spans="1:19" s="1" customFormat="1" ht="46.5" customHeight="1">
      <c r="A315" s="78">
        <v>77</v>
      </c>
      <c r="B315" s="124" t="s">
        <v>697</v>
      </c>
      <c r="C315" s="124" t="s">
        <v>698</v>
      </c>
      <c r="D315" s="124" t="s">
        <v>699</v>
      </c>
      <c r="E315" s="124">
        <v>13000</v>
      </c>
      <c r="F315" s="124">
        <v>347</v>
      </c>
      <c r="G315" s="124">
        <v>41600</v>
      </c>
      <c r="H315" s="78">
        <f t="shared" si="66"/>
        <v>347</v>
      </c>
      <c r="I315" s="116">
        <v>347</v>
      </c>
      <c r="J315" s="97"/>
      <c r="K315" s="97"/>
      <c r="L315" s="124">
        <v>41600</v>
      </c>
      <c r="M315" s="78"/>
      <c r="N315" s="78"/>
      <c r="O315" s="78"/>
      <c r="P315" s="78"/>
      <c r="Q315" s="2"/>
      <c r="R315" s="2"/>
      <c r="S315" s="2"/>
    </row>
    <row r="316" spans="1:19" s="1" customFormat="1" ht="36" customHeight="1">
      <c r="A316" s="78">
        <v>78</v>
      </c>
      <c r="B316" s="124" t="s">
        <v>700</v>
      </c>
      <c r="C316" s="124" t="s">
        <v>701</v>
      </c>
      <c r="D316" s="124" t="s">
        <v>702</v>
      </c>
      <c r="E316" s="124">
        <v>11200</v>
      </c>
      <c r="F316" s="124">
        <v>421</v>
      </c>
      <c r="G316" s="124">
        <v>103791</v>
      </c>
      <c r="H316" s="78">
        <f t="shared" si="66"/>
        <v>421</v>
      </c>
      <c r="I316" s="116">
        <v>421</v>
      </c>
      <c r="J316" s="97"/>
      <c r="K316" s="97"/>
      <c r="L316" s="124">
        <v>103791</v>
      </c>
      <c r="M316" s="78"/>
      <c r="N316" s="78"/>
      <c r="O316" s="78"/>
      <c r="P316" s="78"/>
      <c r="Q316" s="2"/>
      <c r="R316" s="2"/>
      <c r="S316" s="2"/>
    </row>
    <row r="317" spans="1:19" s="1" customFormat="1" ht="36.75" customHeight="1">
      <c r="A317" s="78">
        <v>79</v>
      </c>
      <c r="B317" s="124" t="s">
        <v>703</v>
      </c>
      <c r="C317" s="124" t="s">
        <v>704</v>
      </c>
      <c r="D317" s="124" t="s">
        <v>696</v>
      </c>
      <c r="E317" s="124">
        <v>500</v>
      </c>
      <c r="F317" s="124">
        <v>68</v>
      </c>
      <c r="G317" s="124">
        <v>8500</v>
      </c>
      <c r="H317" s="78">
        <f t="shared" si="66"/>
        <v>68</v>
      </c>
      <c r="I317" s="116"/>
      <c r="J317" s="97"/>
      <c r="K317" s="97">
        <v>68</v>
      </c>
      <c r="L317" s="124">
        <v>8500</v>
      </c>
      <c r="M317" s="78"/>
      <c r="N317" s="78"/>
      <c r="O317" s="78"/>
      <c r="P317" s="78"/>
      <c r="Q317" s="2"/>
      <c r="R317" s="2"/>
      <c r="S317" s="2"/>
    </row>
    <row r="318" spans="1:19" s="1" customFormat="1" ht="27.75" customHeight="1">
      <c r="A318" s="125"/>
      <c r="B318" s="12" t="s">
        <v>705</v>
      </c>
      <c r="C318" s="12"/>
      <c r="D318" s="12"/>
      <c r="E318" s="12">
        <f aca="true" t="shared" si="67" ref="E318:L318">SUM(E319,E324)</f>
        <v>366344</v>
      </c>
      <c r="F318" s="12">
        <f t="shared" si="67"/>
        <v>16518</v>
      </c>
      <c r="G318" s="12">
        <f t="shared" si="67"/>
        <v>1801190.3</v>
      </c>
      <c r="H318" s="12">
        <f t="shared" si="67"/>
        <v>16518</v>
      </c>
      <c r="I318" s="48">
        <f t="shared" si="67"/>
        <v>4477</v>
      </c>
      <c r="J318" s="48">
        <f t="shared" si="67"/>
        <v>617</v>
      </c>
      <c r="K318" s="48">
        <f t="shared" si="67"/>
        <v>11424</v>
      </c>
      <c r="L318" s="12">
        <f t="shared" si="67"/>
        <v>1801190.3</v>
      </c>
      <c r="M318" s="127"/>
      <c r="N318" s="12">
        <v>617</v>
      </c>
      <c r="O318" s="12"/>
      <c r="P318" s="12"/>
      <c r="Q318" s="2"/>
      <c r="R318" s="2"/>
      <c r="S318" s="2"/>
    </row>
    <row r="319" spans="1:19" s="1" customFormat="1" ht="27" customHeight="1">
      <c r="A319" s="126" t="s">
        <v>23</v>
      </c>
      <c r="B319" s="126"/>
      <c r="C319" s="126"/>
      <c r="D319" s="126"/>
      <c r="E319" s="126">
        <f aca="true" t="shared" si="68" ref="E319:L319">SUM(E320:E323)</f>
        <v>16788</v>
      </c>
      <c r="F319" s="126">
        <f t="shared" si="68"/>
        <v>3901</v>
      </c>
      <c r="G319" s="126">
        <f t="shared" si="68"/>
        <v>271170</v>
      </c>
      <c r="H319" s="126">
        <f t="shared" si="68"/>
        <v>3901</v>
      </c>
      <c r="I319" s="128">
        <f t="shared" si="68"/>
        <v>0</v>
      </c>
      <c r="J319" s="128">
        <f t="shared" si="68"/>
        <v>0</v>
      </c>
      <c r="K319" s="128">
        <f t="shared" si="68"/>
        <v>3901</v>
      </c>
      <c r="L319" s="126">
        <f t="shared" si="68"/>
        <v>271170</v>
      </c>
      <c r="M319" s="127"/>
      <c r="N319" s="127"/>
      <c r="O319" s="127"/>
      <c r="P319" s="127"/>
      <c r="Q319" s="2"/>
      <c r="R319" s="2"/>
      <c r="S319" s="2"/>
    </row>
    <row r="320" spans="1:19" s="1" customFormat="1" ht="36.75" customHeight="1">
      <c r="A320" s="62">
        <v>1</v>
      </c>
      <c r="B320" s="16" t="s">
        <v>706</v>
      </c>
      <c r="C320" s="16" t="s">
        <v>707</v>
      </c>
      <c r="D320" s="16" t="s">
        <v>708</v>
      </c>
      <c r="E320" s="16">
        <v>84</v>
      </c>
      <c r="F320" s="16">
        <v>42</v>
      </c>
      <c r="G320" s="16">
        <v>3234</v>
      </c>
      <c r="H320" s="16">
        <v>42</v>
      </c>
      <c r="I320" s="41">
        <v>0</v>
      </c>
      <c r="J320" s="77">
        <v>0</v>
      </c>
      <c r="K320" s="77">
        <v>42</v>
      </c>
      <c r="L320" s="67">
        <v>3234</v>
      </c>
      <c r="M320" s="127"/>
      <c r="N320" s="127"/>
      <c r="O320" s="127"/>
      <c r="P320" s="127"/>
      <c r="Q320" s="2"/>
      <c r="R320" s="2"/>
      <c r="S320" s="2"/>
    </row>
    <row r="321" spans="1:19" s="1" customFormat="1" ht="39" customHeight="1">
      <c r="A321" s="62">
        <v>2</v>
      </c>
      <c r="B321" s="62" t="s">
        <v>709</v>
      </c>
      <c r="C321" s="62" t="s">
        <v>710</v>
      </c>
      <c r="D321" s="62" t="s">
        <v>711</v>
      </c>
      <c r="E321" s="77">
        <v>5000</v>
      </c>
      <c r="F321" s="67">
        <v>933</v>
      </c>
      <c r="G321" s="67">
        <v>49920</v>
      </c>
      <c r="H321" s="67">
        <v>933</v>
      </c>
      <c r="I321" s="77">
        <v>0</v>
      </c>
      <c r="J321" s="77">
        <v>0</v>
      </c>
      <c r="K321" s="77">
        <v>933</v>
      </c>
      <c r="L321" s="67">
        <v>49920</v>
      </c>
      <c r="M321" s="127"/>
      <c r="N321" s="127"/>
      <c r="O321" s="127"/>
      <c r="P321" s="127"/>
      <c r="Q321" s="2"/>
      <c r="R321" s="2"/>
      <c r="S321" s="2"/>
    </row>
    <row r="322" spans="1:19" s="1" customFormat="1" ht="42" customHeight="1">
      <c r="A322" s="62">
        <v>3</v>
      </c>
      <c r="B322" s="129" t="s">
        <v>712</v>
      </c>
      <c r="C322" s="67" t="s">
        <v>713</v>
      </c>
      <c r="D322" s="67" t="s">
        <v>714</v>
      </c>
      <c r="E322" s="77">
        <v>8720</v>
      </c>
      <c r="F322" s="67">
        <v>2180</v>
      </c>
      <c r="G322" s="67">
        <v>161320</v>
      </c>
      <c r="H322" s="67">
        <v>2180</v>
      </c>
      <c r="I322" s="77">
        <v>0</v>
      </c>
      <c r="J322" s="77">
        <v>0</v>
      </c>
      <c r="K322" s="77">
        <v>2180</v>
      </c>
      <c r="L322" s="67">
        <v>161320</v>
      </c>
      <c r="M322" s="127"/>
      <c r="N322" s="127"/>
      <c r="O322" s="127"/>
      <c r="P322" s="127"/>
      <c r="Q322" s="2"/>
      <c r="R322" s="2"/>
      <c r="S322" s="2"/>
    </row>
    <row r="323" spans="1:19" s="1" customFormat="1" ht="51" customHeight="1">
      <c r="A323" s="62">
        <v>4</v>
      </c>
      <c r="B323" s="129" t="s">
        <v>715</v>
      </c>
      <c r="C323" s="67" t="s">
        <v>713</v>
      </c>
      <c r="D323" s="67" t="s">
        <v>716</v>
      </c>
      <c r="E323" s="77">
        <v>2984</v>
      </c>
      <c r="F323" s="67">
        <v>746</v>
      </c>
      <c r="G323" s="67">
        <v>56696</v>
      </c>
      <c r="H323" s="67">
        <v>746</v>
      </c>
      <c r="I323" s="77">
        <v>0</v>
      </c>
      <c r="J323" s="77">
        <v>0</v>
      </c>
      <c r="K323" s="77">
        <v>746</v>
      </c>
      <c r="L323" s="67">
        <v>56696</v>
      </c>
      <c r="M323" s="127"/>
      <c r="N323" s="127"/>
      <c r="O323" s="127"/>
      <c r="P323" s="127"/>
      <c r="Q323" s="2"/>
      <c r="R323" s="2"/>
      <c r="S323" s="2"/>
    </row>
    <row r="324" spans="1:19" s="1" customFormat="1" ht="36.75" customHeight="1">
      <c r="A324" s="126" t="s">
        <v>404</v>
      </c>
      <c r="B324" s="126"/>
      <c r="C324" s="126"/>
      <c r="D324" s="126"/>
      <c r="E324" s="126">
        <f aca="true" t="shared" si="69" ref="E324:L324">SUM(E325:E363)</f>
        <v>349556</v>
      </c>
      <c r="F324" s="126">
        <f t="shared" si="69"/>
        <v>12617</v>
      </c>
      <c r="G324" s="126">
        <f t="shared" si="69"/>
        <v>1530020.3</v>
      </c>
      <c r="H324" s="126">
        <f t="shared" si="69"/>
        <v>12617</v>
      </c>
      <c r="I324" s="128">
        <f t="shared" si="69"/>
        <v>4477</v>
      </c>
      <c r="J324" s="128">
        <f t="shared" si="69"/>
        <v>617</v>
      </c>
      <c r="K324" s="128">
        <f t="shared" si="69"/>
        <v>7523</v>
      </c>
      <c r="L324" s="126">
        <f t="shared" si="69"/>
        <v>1530020.3</v>
      </c>
      <c r="M324" s="127"/>
      <c r="N324" s="127"/>
      <c r="O324" s="127"/>
      <c r="P324" s="127"/>
      <c r="Q324" s="2"/>
      <c r="R324" s="2"/>
      <c r="S324" s="2"/>
    </row>
    <row r="325" spans="1:19" s="1" customFormat="1" ht="57.75" customHeight="1">
      <c r="A325" s="62">
        <v>5</v>
      </c>
      <c r="B325" s="130" t="s">
        <v>717</v>
      </c>
      <c r="C325" s="67" t="s">
        <v>718</v>
      </c>
      <c r="D325" s="130" t="s">
        <v>719</v>
      </c>
      <c r="E325" s="131">
        <v>1500</v>
      </c>
      <c r="F325" s="67">
        <v>450</v>
      </c>
      <c r="G325" s="77">
        <v>40500</v>
      </c>
      <c r="H325" s="67">
        <v>450</v>
      </c>
      <c r="I325" s="77">
        <v>0</v>
      </c>
      <c r="J325" s="77">
        <v>0</v>
      </c>
      <c r="K325" s="77">
        <v>450</v>
      </c>
      <c r="L325" s="77">
        <v>40500</v>
      </c>
      <c r="M325" s="127"/>
      <c r="N325" s="127"/>
      <c r="O325" s="127"/>
      <c r="P325" s="127"/>
      <c r="Q325" s="2"/>
      <c r="R325" s="2"/>
      <c r="S325" s="2"/>
    </row>
    <row r="326" spans="1:19" s="1" customFormat="1" ht="30.75" customHeight="1">
      <c r="A326" s="62">
        <v>6</v>
      </c>
      <c r="B326" s="132" t="s">
        <v>720</v>
      </c>
      <c r="C326" s="132" t="s">
        <v>721</v>
      </c>
      <c r="D326" s="132" t="s">
        <v>722</v>
      </c>
      <c r="E326" s="131">
        <v>1600</v>
      </c>
      <c r="F326" s="67">
        <v>400</v>
      </c>
      <c r="G326" s="77">
        <v>32000</v>
      </c>
      <c r="H326" s="67">
        <v>400</v>
      </c>
      <c r="I326" s="77">
        <v>0</v>
      </c>
      <c r="J326" s="77">
        <v>0</v>
      </c>
      <c r="K326" s="77">
        <v>400</v>
      </c>
      <c r="L326" s="77">
        <v>32000</v>
      </c>
      <c r="M326" s="127"/>
      <c r="N326" s="127"/>
      <c r="O326" s="127"/>
      <c r="P326" s="127"/>
      <c r="Q326" s="2"/>
      <c r="R326" s="2"/>
      <c r="S326" s="2"/>
    </row>
    <row r="327" spans="1:19" s="1" customFormat="1" ht="28.5" customHeight="1">
      <c r="A327" s="62">
        <v>7</v>
      </c>
      <c r="B327" s="132" t="s">
        <v>723</v>
      </c>
      <c r="C327" s="132" t="s">
        <v>718</v>
      </c>
      <c r="D327" s="132" t="s">
        <v>724</v>
      </c>
      <c r="E327" s="131">
        <v>4388</v>
      </c>
      <c r="F327" s="67">
        <v>1097</v>
      </c>
      <c r="G327" s="77">
        <v>87760</v>
      </c>
      <c r="H327" s="67">
        <v>1097</v>
      </c>
      <c r="I327" s="77">
        <v>0</v>
      </c>
      <c r="J327" s="77">
        <v>0</v>
      </c>
      <c r="K327" s="77">
        <v>1097</v>
      </c>
      <c r="L327" s="77">
        <v>87760</v>
      </c>
      <c r="M327" s="127"/>
      <c r="N327" s="127"/>
      <c r="O327" s="127"/>
      <c r="P327" s="127"/>
      <c r="Q327" s="2"/>
      <c r="R327" s="2"/>
      <c r="S327" s="2"/>
    </row>
    <row r="328" spans="1:19" s="1" customFormat="1" ht="36.75" customHeight="1">
      <c r="A328" s="62">
        <v>8</v>
      </c>
      <c r="B328" s="132" t="s">
        <v>725</v>
      </c>
      <c r="C328" s="132" t="s">
        <v>726</v>
      </c>
      <c r="D328" s="132" t="s">
        <v>727</v>
      </c>
      <c r="E328" s="77">
        <v>10000</v>
      </c>
      <c r="F328" s="67">
        <v>100</v>
      </c>
      <c r="G328" s="77">
        <v>45160</v>
      </c>
      <c r="H328" s="67">
        <v>100</v>
      </c>
      <c r="I328" s="77">
        <v>100</v>
      </c>
      <c r="J328" s="77">
        <v>0</v>
      </c>
      <c r="K328" s="77">
        <v>0</v>
      </c>
      <c r="L328" s="77">
        <v>45160</v>
      </c>
      <c r="M328" s="127"/>
      <c r="N328" s="127"/>
      <c r="O328" s="127"/>
      <c r="P328" s="127"/>
      <c r="Q328" s="2"/>
      <c r="R328" s="2"/>
      <c r="S328" s="2"/>
    </row>
    <row r="329" spans="1:19" s="1" customFormat="1" ht="33.75" customHeight="1">
      <c r="A329" s="62">
        <v>9</v>
      </c>
      <c r="B329" s="67" t="s">
        <v>728</v>
      </c>
      <c r="C329" s="67" t="s">
        <v>726</v>
      </c>
      <c r="D329" s="67" t="s">
        <v>729</v>
      </c>
      <c r="E329" s="77">
        <v>18000</v>
      </c>
      <c r="F329" s="67">
        <v>180</v>
      </c>
      <c r="G329" s="77">
        <v>33785</v>
      </c>
      <c r="H329" s="67">
        <v>180</v>
      </c>
      <c r="I329" s="77">
        <v>180</v>
      </c>
      <c r="J329" s="77">
        <v>0</v>
      </c>
      <c r="K329" s="77">
        <v>0</v>
      </c>
      <c r="L329" s="77">
        <v>33785</v>
      </c>
      <c r="M329" s="127"/>
      <c r="N329" s="127"/>
      <c r="O329" s="127"/>
      <c r="P329" s="127"/>
      <c r="Q329" s="2"/>
      <c r="R329" s="2"/>
      <c r="S329" s="2"/>
    </row>
    <row r="330" spans="1:19" s="1" customFormat="1" ht="42" customHeight="1">
      <c r="A330" s="62">
        <v>10</v>
      </c>
      <c r="B330" s="67" t="s">
        <v>730</v>
      </c>
      <c r="C330" s="67" t="s">
        <v>726</v>
      </c>
      <c r="D330" s="67" t="s">
        <v>731</v>
      </c>
      <c r="E330" s="77">
        <v>34000</v>
      </c>
      <c r="F330" s="67">
        <v>340</v>
      </c>
      <c r="G330" s="77">
        <v>76820.3</v>
      </c>
      <c r="H330" s="67">
        <v>340</v>
      </c>
      <c r="I330" s="77">
        <v>340</v>
      </c>
      <c r="J330" s="77">
        <v>0</v>
      </c>
      <c r="K330" s="77">
        <v>0</v>
      </c>
      <c r="L330" s="77">
        <v>76820.3</v>
      </c>
      <c r="M330" s="127"/>
      <c r="N330" s="127"/>
      <c r="O330" s="127"/>
      <c r="P330" s="127"/>
      <c r="Q330" s="2"/>
      <c r="R330" s="2"/>
      <c r="S330" s="2"/>
    </row>
    <row r="331" spans="1:19" s="1" customFormat="1" ht="37.5" customHeight="1">
      <c r="A331" s="62">
        <v>11</v>
      </c>
      <c r="B331" s="67" t="s">
        <v>732</v>
      </c>
      <c r="C331" s="67" t="s">
        <v>726</v>
      </c>
      <c r="D331" s="67" t="s">
        <v>733</v>
      </c>
      <c r="E331" s="77">
        <v>16000</v>
      </c>
      <c r="F331" s="67">
        <v>200</v>
      </c>
      <c r="G331" s="77">
        <v>24000</v>
      </c>
      <c r="H331" s="67">
        <v>200</v>
      </c>
      <c r="I331" s="77">
        <v>200</v>
      </c>
      <c r="J331" s="77">
        <v>0</v>
      </c>
      <c r="K331" s="77">
        <v>0</v>
      </c>
      <c r="L331" s="77">
        <v>24000</v>
      </c>
      <c r="M331" s="127"/>
      <c r="N331" s="127"/>
      <c r="O331" s="127"/>
      <c r="P331" s="127"/>
      <c r="Q331" s="2"/>
      <c r="R331" s="2"/>
      <c r="S331" s="2"/>
    </row>
    <row r="332" spans="1:19" s="1" customFormat="1" ht="57" customHeight="1">
      <c r="A332" s="62">
        <v>12</v>
      </c>
      <c r="B332" s="67" t="s">
        <v>734</v>
      </c>
      <c r="C332" s="67" t="s">
        <v>726</v>
      </c>
      <c r="D332" s="67" t="s">
        <v>735</v>
      </c>
      <c r="E332" s="77">
        <v>12000</v>
      </c>
      <c r="F332" s="67">
        <v>200</v>
      </c>
      <c r="G332" s="77">
        <v>40016</v>
      </c>
      <c r="H332" s="67">
        <v>200</v>
      </c>
      <c r="I332" s="77">
        <v>200</v>
      </c>
      <c r="J332" s="77">
        <v>0</v>
      </c>
      <c r="K332" s="77">
        <v>0</v>
      </c>
      <c r="L332" s="77">
        <v>40016</v>
      </c>
      <c r="M332" s="127"/>
      <c r="N332" s="127"/>
      <c r="O332" s="127"/>
      <c r="P332" s="127"/>
      <c r="Q332" s="2"/>
      <c r="R332" s="2"/>
      <c r="S332" s="2"/>
    </row>
    <row r="333" spans="1:19" s="1" customFormat="1" ht="50.25" customHeight="1">
      <c r="A333" s="62">
        <v>13</v>
      </c>
      <c r="B333" s="67" t="s">
        <v>736</v>
      </c>
      <c r="C333" s="67" t="s">
        <v>726</v>
      </c>
      <c r="D333" s="67" t="s">
        <v>737</v>
      </c>
      <c r="E333" s="77">
        <v>22800</v>
      </c>
      <c r="F333" s="67">
        <v>338</v>
      </c>
      <c r="G333" s="77">
        <v>97065</v>
      </c>
      <c r="H333" s="67">
        <v>338</v>
      </c>
      <c r="I333" s="77">
        <v>338</v>
      </c>
      <c r="J333" s="77">
        <v>0</v>
      </c>
      <c r="K333" s="77">
        <v>0</v>
      </c>
      <c r="L333" s="77">
        <v>97065</v>
      </c>
      <c r="M333" s="127"/>
      <c r="N333" s="127"/>
      <c r="O333" s="127"/>
      <c r="P333" s="127"/>
      <c r="Q333" s="2"/>
      <c r="R333" s="2"/>
      <c r="S333" s="2"/>
    </row>
    <row r="334" spans="1:19" s="1" customFormat="1" ht="36.75" customHeight="1">
      <c r="A334" s="62">
        <v>14</v>
      </c>
      <c r="B334" s="77" t="s">
        <v>738</v>
      </c>
      <c r="C334" s="67" t="s">
        <v>739</v>
      </c>
      <c r="D334" s="77" t="s">
        <v>740</v>
      </c>
      <c r="E334" s="77">
        <v>1980</v>
      </c>
      <c r="F334" s="67">
        <v>395</v>
      </c>
      <c r="G334" s="77">
        <v>72000</v>
      </c>
      <c r="H334" s="67">
        <v>395</v>
      </c>
      <c r="I334" s="77">
        <v>0</v>
      </c>
      <c r="J334" s="77">
        <v>0</v>
      </c>
      <c r="K334" s="77">
        <v>395</v>
      </c>
      <c r="L334" s="77">
        <v>72000</v>
      </c>
      <c r="M334" s="127"/>
      <c r="N334" s="127"/>
      <c r="O334" s="127"/>
      <c r="P334" s="127"/>
      <c r="Q334" s="2"/>
      <c r="R334" s="2"/>
      <c r="S334" s="2"/>
    </row>
    <row r="335" spans="1:19" s="1" customFormat="1" ht="42.75" customHeight="1">
      <c r="A335" s="62">
        <v>15</v>
      </c>
      <c r="B335" s="133" t="s">
        <v>741</v>
      </c>
      <c r="C335" s="133" t="s">
        <v>742</v>
      </c>
      <c r="D335" s="133" t="s">
        <v>743</v>
      </c>
      <c r="E335" s="77">
        <v>40005</v>
      </c>
      <c r="F335" s="67">
        <v>329</v>
      </c>
      <c r="G335" s="77">
        <v>71600</v>
      </c>
      <c r="H335" s="67">
        <v>329</v>
      </c>
      <c r="I335" s="77">
        <v>329</v>
      </c>
      <c r="J335" s="77">
        <v>0</v>
      </c>
      <c r="K335" s="77">
        <v>0</v>
      </c>
      <c r="L335" s="77">
        <v>71600</v>
      </c>
      <c r="M335" s="127"/>
      <c r="N335" s="127"/>
      <c r="O335" s="127"/>
      <c r="P335" s="127"/>
      <c r="Q335" s="2"/>
      <c r="R335" s="2"/>
      <c r="S335" s="2"/>
    </row>
    <row r="336" spans="1:19" s="1" customFormat="1" ht="33" customHeight="1">
      <c r="A336" s="62">
        <v>16</v>
      </c>
      <c r="B336" s="67" t="s">
        <v>744</v>
      </c>
      <c r="C336" s="67" t="s">
        <v>745</v>
      </c>
      <c r="D336" s="67" t="s">
        <v>746</v>
      </c>
      <c r="E336" s="77">
        <v>2700</v>
      </c>
      <c r="F336" s="67">
        <v>590</v>
      </c>
      <c r="G336" s="77">
        <v>77000</v>
      </c>
      <c r="H336" s="67">
        <v>590</v>
      </c>
      <c r="I336" s="77">
        <v>0</v>
      </c>
      <c r="J336" s="77">
        <v>0</v>
      </c>
      <c r="K336" s="77">
        <v>590</v>
      </c>
      <c r="L336" s="77">
        <v>77000</v>
      </c>
      <c r="M336" s="127"/>
      <c r="N336" s="127"/>
      <c r="O336" s="127"/>
      <c r="P336" s="127"/>
      <c r="Q336" s="2"/>
      <c r="R336" s="2"/>
      <c r="S336" s="2"/>
    </row>
    <row r="337" spans="1:19" s="1" customFormat="1" ht="57" customHeight="1">
      <c r="A337" s="62">
        <v>17</v>
      </c>
      <c r="B337" s="134" t="s">
        <v>747</v>
      </c>
      <c r="C337" s="67" t="s">
        <v>748</v>
      </c>
      <c r="D337" s="67" t="s">
        <v>749</v>
      </c>
      <c r="E337" s="77">
        <v>20160</v>
      </c>
      <c r="F337" s="67">
        <v>280</v>
      </c>
      <c r="G337" s="77">
        <v>15520</v>
      </c>
      <c r="H337" s="67">
        <v>280</v>
      </c>
      <c r="I337" s="77">
        <v>0</v>
      </c>
      <c r="J337" s="77">
        <v>280</v>
      </c>
      <c r="K337" s="77">
        <v>0</v>
      </c>
      <c r="L337" s="77">
        <v>15520</v>
      </c>
      <c r="M337" s="77" t="s">
        <v>747</v>
      </c>
      <c r="N337" s="77">
        <v>280</v>
      </c>
      <c r="O337" s="77">
        <v>2019</v>
      </c>
      <c r="P337" s="72"/>
      <c r="Q337" s="2"/>
      <c r="R337" s="2"/>
      <c r="S337" s="2"/>
    </row>
    <row r="338" spans="1:19" s="1" customFormat="1" ht="54" customHeight="1">
      <c r="A338" s="62">
        <v>18</v>
      </c>
      <c r="B338" s="132" t="s">
        <v>750</v>
      </c>
      <c r="C338" s="67" t="s">
        <v>751</v>
      </c>
      <c r="D338" s="132" t="s">
        <v>752</v>
      </c>
      <c r="E338" s="77">
        <v>3626</v>
      </c>
      <c r="F338" s="67">
        <v>1036</v>
      </c>
      <c r="G338" s="77">
        <v>71400</v>
      </c>
      <c r="H338" s="67">
        <v>1036</v>
      </c>
      <c r="I338" s="77">
        <v>0</v>
      </c>
      <c r="J338" s="77">
        <v>0</v>
      </c>
      <c r="K338" s="77">
        <v>1036</v>
      </c>
      <c r="L338" s="77">
        <v>71400</v>
      </c>
      <c r="M338" s="127"/>
      <c r="N338" s="127"/>
      <c r="O338" s="127"/>
      <c r="P338" s="127"/>
      <c r="Q338" s="2"/>
      <c r="R338" s="2"/>
      <c r="S338" s="2"/>
    </row>
    <row r="339" spans="1:19" s="1" customFormat="1" ht="42" customHeight="1">
      <c r="A339" s="62">
        <v>19</v>
      </c>
      <c r="B339" s="132" t="s">
        <v>753</v>
      </c>
      <c r="C339" s="67" t="s">
        <v>751</v>
      </c>
      <c r="D339" s="135" t="s">
        <v>754</v>
      </c>
      <c r="E339" s="77">
        <v>2898</v>
      </c>
      <c r="F339" s="67">
        <v>828</v>
      </c>
      <c r="G339" s="77">
        <v>56625</v>
      </c>
      <c r="H339" s="67">
        <v>828</v>
      </c>
      <c r="I339" s="77">
        <v>0</v>
      </c>
      <c r="J339" s="77">
        <v>0</v>
      </c>
      <c r="K339" s="77">
        <v>828</v>
      </c>
      <c r="L339" s="77">
        <v>56625</v>
      </c>
      <c r="M339" s="127"/>
      <c r="N339" s="127"/>
      <c r="O339" s="127"/>
      <c r="P339" s="127"/>
      <c r="Q339" s="2"/>
      <c r="R339" s="2"/>
      <c r="S339" s="2"/>
    </row>
    <row r="340" spans="1:19" s="1" customFormat="1" ht="54" customHeight="1">
      <c r="A340" s="62">
        <v>20</v>
      </c>
      <c r="B340" s="132" t="s">
        <v>755</v>
      </c>
      <c r="C340" s="67" t="s">
        <v>751</v>
      </c>
      <c r="D340" s="132" t="s">
        <v>756</v>
      </c>
      <c r="E340" s="77">
        <v>1816</v>
      </c>
      <c r="F340" s="67">
        <v>519</v>
      </c>
      <c r="G340" s="77">
        <v>33260</v>
      </c>
      <c r="H340" s="67">
        <v>519</v>
      </c>
      <c r="I340" s="77">
        <v>0</v>
      </c>
      <c r="J340" s="77">
        <v>0</v>
      </c>
      <c r="K340" s="77">
        <v>519</v>
      </c>
      <c r="L340" s="77">
        <v>33260</v>
      </c>
      <c r="M340" s="127"/>
      <c r="N340" s="127"/>
      <c r="O340" s="127"/>
      <c r="P340" s="127"/>
      <c r="Q340" s="2"/>
      <c r="R340" s="2"/>
      <c r="S340" s="2"/>
    </row>
    <row r="341" spans="1:19" s="1" customFormat="1" ht="39" customHeight="1">
      <c r="A341" s="62">
        <v>21</v>
      </c>
      <c r="B341" s="136" t="s">
        <v>757</v>
      </c>
      <c r="C341" s="136" t="s">
        <v>758</v>
      </c>
      <c r="D341" s="136" t="s">
        <v>759</v>
      </c>
      <c r="E341" s="77">
        <v>4200</v>
      </c>
      <c r="F341" s="67">
        <v>108</v>
      </c>
      <c r="G341" s="77">
        <v>8720</v>
      </c>
      <c r="H341" s="67">
        <v>108</v>
      </c>
      <c r="I341" s="77">
        <v>0</v>
      </c>
      <c r="J341" s="77">
        <v>108</v>
      </c>
      <c r="K341" s="77">
        <v>0</v>
      </c>
      <c r="L341" s="77">
        <v>8720</v>
      </c>
      <c r="M341" s="136" t="s">
        <v>757</v>
      </c>
      <c r="N341" s="16">
        <v>108</v>
      </c>
      <c r="O341" s="16">
        <v>2019</v>
      </c>
      <c r="P341" s="16"/>
      <c r="Q341" s="2"/>
      <c r="R341" s="2"/>
      <c r="S341" s="2"/>
    </row>
    <row r="342" spans="1:19" s="1" customFormat="1" ht="27" customHeight="1">
      <c r="A342" s="62">
        <v>22</v>
      </c>
      <c r="B342" s="67" t="s">
        <v>760</v>
      </c>
      <c r="C342" s="134" t="s">
        <v>761</v>
      </c>
      <c r="D342" s="134" t="s">
        <v>762</v>
      </c>
      <c r="E342" s="137">
        <v>3200</v>
      </c>
      <c r="F342" s="134">
        <v>800</v>
      </c>
      <c r="G342" s="138">
        <v>125800</v>
      </c>
      <c r="H342" s="134">
        <v>800</v>
      </c>
      <c r="I342" s="148">
        <v>0</v>
      </c>
      <c r="J342" s="148">
        <v>0</v>
      </c>
      <c r="K342" s="148">
        <v>800</v>
      </c>
      <c r="L342" s="138">
        <v>125800</v>
      </c>
      <c r="M342" s="127"/>
      <c r="N342" s="127"/>
      <c r="O342" s="127"/>
      <c r="P342" s="127"/>
      <c r="Q342" s="2"/>
      <c r="R342" s="2"/>
      <c r="S342" s="2"/>
    </row>
    <row r="343" spans="1:19" s="1" customFormat="1" ht="27" customHeight="1">
      <c r="A343" s="62">
        <v>23</v>
      </c>
      <c r="B343" s="67" t="s">
        <v>763</v>
      </c>
      <c r="C343" s="67" t="s">
        <v>764</v>
      </c>
      <c r="D343" s="67" t="s">
        <v>765</v>
      </c>
      <c r="E343" s="77">
        <v>280</v>
      </c>
      <c r="F343" s="67">
        <v>39</v>
      </c>
      <c r="G343" s="77">
        <v>9130</v>
      </c>
      <c r="H343" s="67">
        <v>39</v>
      </c>
      <c r="I343" s="77">
        <v>39</v>
      </c>
      <c r="J343" s="77">
        <v>0</v>
      </c>
      <c r="K343" s="77">
        <v>0</v>
      </c>
      <c r="L343" s="77">
        <v>9130</v>
      </c>
      <c r="M343" s="127"/>
      <c r="N343" s="127"/>
      <c r="O343" s="127"/>
      <c r="P343" s="127"/>
      <c r="Q343" s="2"/>
      <c r="R343" s="2"/>
      <c r="S343" s="2"/>
    </row>
    <row r="344" spans="1:19" s="1" customFormat="1" ht="27.75" customHeight="1">
      <c r="A344" s="62">
        <v>24</v>
      </c>
      <c r="B344" s="139" t="s">
        <v>766</v>
      </c>
      <c r="C344" s="139" t="s">
        <v>767</v>
      </c>
      <c r="D344" s="139" t="s">
        <v>768</v>
      </c>
      <c r="E344" s="140">
        <v>650</v>
      </c>
      <c r="F344" s="67">
        <v>19</v>
      </c>
      <c r="G344" s="140">
        <v>12000</v>
      </c>
      <c r="H344" s="67">
        <v>19</v>
      </c>
      <c r="I344" s="77">
        <v>0</v>
      </c>
      <c r="J344" s="77">
        <v>19</v>
      </c>
      <c r="K344" s="77">
        <v>0</v>
      </c>
      <c r="L344" s="140">
        <v>12000</v>
      </c>
      <c r="M344" s="139" t="s">
        <v>766</v>
      </c>
      <c r="N344" s="16">
        <v>19</v>
      </c>
      <c r="O344" s="16">
        <v>2019</v>
      </c>
      <c r="P344" s="16"/>
      <c r="Q344" s="2"/>
      <c r="R344" s="2"/>
      <c r="S344" s="2"/>
    </row>
    <row r="345" spans="1:19" s="1" customFormat="1" ht="27" customHeight="1">
      <c r="A345" s="62">
        <v>25</v>
      </c>
      <c r="B345" s="67" t="s">
        <v>769</v>
      </c>
      <c r="C345" s="133" t="s">
        <v>770</v>
      </c>
      <c r="D345" s="67" t="s">
        <v>771</v>
      </c>
      <c r="E345" s="140">
        <v>1400</v>
      </c>
      <c r="F345" s="141">
        <v>35</v>
      </c>
      <c r="G345" s="140">
        <v>4480</v>
      </c>
      <c r="H345" s="141">
        <v>35</v>
      </c>
      <c r="I345" s="149">
        <v>35</v>
      </c>
      <c r="J345" s="77">
        <v>0</v>
      </c>
      <c r="K345" s="77">
        <v>0</v>
      </c>
      <c r="L345" s="140">
        <v>4480</v>
      </c>
      <c r="M345" s="127"/>
      <c r="N345" s="127"/>
      <c r="O345" s="127"/>
      <c r="P345" s="127"/>
      <c r="Q345" s="2"/>
      <c r="R345" s="2"/>
      <c r="S345" s="2"/>
    </row>
    <row r="346" spans="1:19" s="1" customFormat="1" ht="32.25" customHeight="1">
      <c r="A346" s="62">
        <v>26</v>
      </c>
      <c r="B346" s="133" t="s">
        <v>772</v>
      </c>
      <c r="C346" s="132" t="s">
        <v>773</v>
      </c>
      <c r="D346" s="133" t="s">
        <v>774</v>
      </c>
      <c r="E346" s="140">
        <v>1860</v>
      </c>
      <c r="F346" s="141">
        <v>37</v>
      </c>
      <c r="G346" s="140">
        <v>4738</v>
      </c>
      <c r="H346" s="141">
        <v>37</v>
      </c>
      <c r="I346" s="149">
        <v>37</v>
      </c>
      <c r="J346" s="77">
        <v>0</v>
      </c>
      <c r="K346" s="77">
        <v>0</v>
      </c>
      <c r="L346" s="140">
        <v>4738</v>
      </c>
      <c r="M346" s="127"/>
      <c r="N346" s="127"/>
      <c r="O346" s="127"/>
      <c r="P346" s="127"/>
      <c r="Q346" s="2"/>
      <c r="R346" s="2"/>
      <c r="S346" s="2"/>
    </row>
    <row r="347" spans="1:19" s="1" customFormat="1" ht="32.25" customHeight="1">
      <c r="A347" s="62">
        <v>27</v>
      </c>
      <c r="B347" s="133" t="s">
        <v>775</v>
      </c>
      <c r="C347" s="132" t="s">
        <v>773</v>
      </c>
      <c r="D347" s="133" t="s">
        <v>776</v>
      </c>
      <c r="E347" s="140">
        <v>2842</v>
      </c>
      <c r="F347" s="141">
        <v>66</v>
      </c>
      <c r="G347" s="140">
        <v>14908</v>
      </c>
      <c r="H347" s="141">
        <v>66</v>
      </c>
      <c r="I347" s="149">
        <v>66</v>
      </c>
      <c r="J347" s="77">
        <v>0</v>
      </c>
      <c r="K347" s="77">
        <v>0</v>
      </c>
      <c r="L347" s="140">
        <v>14908</v>
      </c>
      <c r="M347" s="127"/>
      <c r="N347" s="127"/>
      <c r="O347" s="127"/>
      <c r="P347" s="127"/>
      <c r="Q347" s="2"/>
      <c r="R347" s="2"/>
      <c r="S347" s="2"/>
    </row>
    <row r="348" spans="1:19" s="1" customFormat="1" ht="42" customHeight="1">
      <c r="A348" s="62">
        <v>28</v>
      </c>
      <c r="B348" s="133" t="s">
        <v>777</v>
      </c>
      <c r="C348" s="133" t="s">
        <v>770</v>
      </c>
      <c r="D348" s="133" t="s">
        <v>778</v>
      </c>
      <c r="E348" s="140">
        <v>3834</v>
      </c>
      <c r="F348" s="141">
        <v>697</v>
      </c>
      <c r="G348" s="140">
        <v>77215</v>
      </c>
      <c r="H348" s="141">
        <v>697</v>
      </c>
      <c r="I348" s="149">
        <v>0</v>
      </c>
      <c r="J348" s="77">
        <v>0</v>
      </c>
      <c r="K348" s="77">
        <v>697</v>
      </c>
      <c r="L348" s="140">
        <v>77215</v>
      </c>
      <c r="M348" s="127"/>
      <c r="N348" s="127"/>
      <c r="O348" s="127"/>
      <c r="P348" s="127"/>
      <c r="Q348" s="2"/>
      <c r="R348" s="2"/>
      <c r="S348" s="2"/>
    </row>
    <row r="349" spans="1:19" s="1" customFormat="1" ht="27.75" customHeight="1">
      <c r="A349" s="62">
        <v>29</v>
      </c>
      <c r="B349" s="139" t="s">
        <v>779</v>
      </c>
      <c r="C349" s="134" t="s">
        <v>780</v>
      </c>
      <c r="D349" s="134" t="s">
        <v>781</v>
      </c>
      <c r="E349" s="140">
        <v>1900</v>
      </c>
      <c r="F349" s="134">
        <v>380</v>
      </c>
      <c r="G349" s="140">
        <v>13500</v>
      </c>
      <c r="H349" s="134">
        <v>380</v>
      </c>
      <c r="I349" s="148">
        <v>0</v>
      </c>
      <c r="J349" s="148">
        <v>0</v>
      </c>
      <c r="K349" s="148">
        <v>380</v>
      </c>
      <c r="L349" s="140">
        <v>13500</v>
      </c>
      <c r="M349" s="127"/>
      <c r="N349" s="127"/>
      <c r="O349" s="127"/>
      <c r="P349" s="127"/>
      <c r="Q349" s="2"/>
      <c r="R349" s="2"/>
      <c r="S349" s="2"/>
    </row>
    <row r="350" spans="1:19" s="1" customFormat="1" ht="27.75" customHeight="1">
      <c r="A350" s="62">
        <v>30</v>
      </c>
      <c r="B350" s="139" t="s">
        <v>782</v>
      </c>
      <c r="C350" s="134" t="s">
        <v>767</v>
      </c>
      <c r="D350" s="134" t="s">
        <v>783</v>
      </c>
      <c r="E350" s="140">
        <v>1655</v>
      </c>
      <c r="F350" s="134">
        <v>331</v>
      </c>
      <c r="G350" s="140">
        <v>12000</v>
      </c>
      <c r="H350" s="134">
        <v>331</v>
      </c>
      <c r="I350" s="148">
        <v>0</v>
      </c>
      <c r="J350" s="148">
        <v>0</v>
      </c>
      <c r="K350" s="148">
        <v>331</v>
      </c>
      <c r="L350" s="140">
        <v>12000</v>
      </c>
      <c r="M350" s="127"/>
      <c r="N350" s="127"/>
      <c r="O350" s="127"/>
      <c r="P350" s="127"/>
      <c r="Q350" s="2"/>
      <c r="R350" s="2"/>
      <c r="S350" s="2"/>
    </row>
    <row r="351" spans="1:19" s="1" customFormat="1" ht="51.75" customHeight="1">
      <c r="A351" s="62">
        <v>31</v>
      </c>
      <c r="B351" s="67" t="s">
        <v>784</v>
      </c>
      <c r="C351" s="67" t="s">
        <v>785</v>
      </c>
      <c r="D351" s="67" t="s">
        <v>786</v>
      </c>
      <c r="E351" s="77">
        <v>10500</v>
      </c>
      <c r="F351" s="67">
        <v>210</v>
      </c>
      <c r="G351" s="77">
        <v>23100</v>
      </c>
      <c r="H351" s="67">
        <v>210</v>
      </c>
      <c r="I351" s="77">
        <v>0</v>
      </c>
      <c r="J351" s="77">
        <v>210</v>
      </c>
      <c r="K351" s="77">
        <v>0</v>
      </c>
      <c r="L351" s="77">
        <v>23100</v>
      </c>
      <c r="M351" s="67" t="s">
        <v>784</v>
      </c>
      <c r="N351" s="67">
        <v>210</v>
      </c>
      <c r="O351" s="67">
        <v>2019</v>
      </c>
      <c r="P351" s="150"/>
      <c r="Q351" s="2"/>
      <c r="R351" s="2"/>
      <c r="S351" s="2"/>
    </row>
    <row r="352" spans="1:19" s="1" customFormat="1" ht="45" customHeight="1">
      <c r="A352" s="62">
        <v>32</v>
      </c>
      <c r="B352" s="67" t="s">
        <v>787</v>
      </c>
      <c r="C352" s="67" t="s">
        <v>788</v>
      </c>
      <c r="D352" s="67" t="s">
        <v>789</v>
      </c>
      <c r="E352" s="77">
        <v>7000</v>
      </c>
      <c r="F352" s="67">
        <v>140</v>
      </c>
      <c r="G352" s="77">
        <v>15400</v>
      </c>
      <c r="H352" s="67">
        <v>140</v>
      </c>
      <c r="I352" s="77">
        <v>140</v>
      </c>
      <c r="J352" s="77">
        <v>0</v>
      </c>
      <c r="K352" s="77">
        <v>0</v>
      </c>
      <c r="L352" s="77">
        <v>15400</v>
      </c>
      <c r="M352" s="127"/>
      <c r="N352" s="127"/>
      <c r="O352" s="127"/>
      <c r="P352" s="127"/>
      <c r="Q352" s="2"/>
      <c r="R352" s="2"/>
      <c r="S352" s="2"/>
    </row>
    <row r="353" spans="1:19" s="1" customFormat="1" ht="32.25" customHeight="1">
      <c r="A353" s="62">
        <v>33</v>
      </c>
      <c r="B353" s="67" t="s">
        <v>790</v>
      </c>
      <c r="C353" s="67" t="s">
        <v>791</v>
      </c>
      <c r="D353" s="67" t="s">
        <v>792</v>
      </c>
      <c r="E353" s="77">
        <v>2500</v>
      </c>
      <c r="F353" s="67">
        <v>50</v>
      </c>
      <c r="G353" s="77">
        <v>5500</v>
      </c>
      <c r="H353" s="67">
        <v>50</v>
      </c>
      <c r="I353" s="77">
        <v>50</v>
      </c>
      <c r="J353" s="77">
        <v>0</v>
      </c>
      <c r="K353" s="77">
        <v>0</v>
      </c>
      <c r="L353" s="77">
        <v>5500</v>
      </c>
      <c r="M353" s="127"/>
      <c r="N353" s="127"/>
      <c r="O353" s="127"/>
      <c r="P353" s="127"/>
      <c r="Q353" s="2"/>
      <c r="R353" s="2"/>
      <c r="S353" s="2"/>
    </row>
    <row r="354" spans="1:19" s="1" customFormat="1" ht="39.75" customHeight="1">
      <c r="A354" s="62">
        <v>34</v>
      </c>
      <c r="B354" s="67" t="s">
        <v>793</v>
      </c>
      <c r="C354" s="67" t="s">
        <v>794</v>
      </c>
      <c r="D354" s="67" t="s">
        <v>795</v>
      </c>
      <c r="E354" s="77">
        <v>4500</v>
      </c>
      <c r="F354" s="67">
        <v>90</v>
      </c>
      <c r="G354" s="77">
        <v>9900</v>
      </c>
      <c r="H354" s="67">
        <v>90</v>
      </c>
      <c r="I354" s="77">
        <v>90</v>
      </c>
      <c r="J354" s="77">
        <v>0</v>
      </c>
      <c r="K354" s="77">
        <v>0</v>
      </c>
      <c r="L354" s="77">
        <v>9900</v>
      </c>
      <c r="M354" s="127"/>
      <c r="N354" s="127"/>
      <c r="O354" s="127"/>
      <c r="P354" s="127"/>
      <c r="Q354" s="2"/>
      <c r="R354" s="2"/>
      <c r="S354" s="2"/>
    </row>
    <row r="355" spans="1:19" s="1" customFormat="1" ht="38.25" customHeight="1">
      <c r="A355" s="62">
        <v>35</v>
      </c>
      <c r="B355" s="67" t="s">
        <v>796</v>
      </c>
      <c r="C355" s="67" t="s">
        <v>797</v>
      </c>
      <c r="D355" s="67" t="s">
        <v>798</v>
      </c>
      <c r="E355" s="67">
        <v>6500</v>
      </c>
      <c r="F355" s="67">
        <v>130</v>
      </c>
      <c r="G355" s="67">
        <v>10985</v>
      </c>
      <c r="H355" s="67">
        <v>130</v>
      </c>
      <c r="I355" s="77">
        <v>130</v>
      </c>
      <c r="J355" s="77">
        <v>0</v>
      </c>
      <c r="K355" s="77">
        <v>0</v>
      </c>
      <c r="L355" s="67">
        <v>10985</v>
      </c>
      <c r="M355" s="127"/>
      <c r="N355" s="127"/>
      <c r="O355" s="127"/>
      <c r="P355" s="127"/>
      <c r="Q355" s="2"/>
      <c r="R355" s="2"/>
      <c r="S355" s="2"/>
    </row>
    <row r="356" spans="1:19" s="1" customFormat="1" ht="40.5" customHeight="1">
      <c r="A356" s="62">
        <v>36</v>
      </c>
      <c r="B356" s="67" t="s">
        <v>799</v>
      </c>
      <c r="C356" s="67" t="s">
        <v>800</v>
      </c>
      <c r="D356" s="67" t="s">
        <v>801</v>
      </c>
      <c r="E356" s="67">
        <v>7000</v>
      </c>
      <c r="F356" s="134">
        <v>350</v>
      </c>
      <c r="G356" s="67">
        <v>20300</v>
      </c>
      <c r="H356" s="134">
        <v>350</v>
      </c>
      <c r="I356" s="77">
        <v>350</v>
      </c>
      <c r="J356" s="77">
        <v>0</v>
      </c>
      <c r="K356" s="77">
        <v>0</v>
      </c>
      <c r="L356" s="67">
        <v>20300</v>
      </c>
      <c r="M356" s="127"/>
      <c r="N356" s="127"/>
      <c r="O356" s="127"/>
      <c r="P356" s="127"/>
      <c r="Q356" s="2"/>
      <c r="R356" s="2"/>
      <c r="S356" s="2"/>
    </row>
    <row r="357" spans="1:19" s="1" customFormat="1" ht="41.25" customHeight="1">
      <c r="A357" s="62">
        <v>37</v>
      </c>
      <c r="B357" s="67" t="s">
        <v>802</v>
      </c>
      <c r="C357" s="67" t="s">
        <v>800</v>
      </c>
      <c r="D357" s="67" t="s">
        <v>803</v>
      </c>
      <c r="E357" s="67">
        <v>8100</v>
      </c>
      <c r="F357" s="134">
        <v>139</v>
      </c>
      <c r="G357" s="67">
        <v>8100</v>
      </c>
      <c r="H357" s="134">
        <v>139</v>
      </c>
      <c r="I357" s="77">
        <v>139</v>
      </c>
      <c r="J357" s="77">
        <v>0</v>
      </c>
      <c r="K357" s="77">
        <v>0</v>
      </c>
      <c r="L357" s="67">
        <v>8100</v>
      </c>
      <c r="M357" s="127"/>
      <c r="N357" s="127"/>
      <c r="O357" s="127"/>
      <c r="P357" s="127"/>
      <c r="Q357" s="2"/>
      <c r="R357" s="2"/>
      <c r="S357" s="2"/>
    </row>
    <row r="358" spans="1:19" s="1" customFormat="1" ht="42" customHeight="1">
      <c r="A358" s="62">
        <v>38</v>
      </c>
      <c r="B358" s="67" t="s">
        <v>804</v>
      </c>
      <c r="C358" s="67" t="s">
        <v>800</v>
      </c>
      <c r="D358" s="67" t="s">
        <v>805</v>
      </c>
      <c r="E358" s="67">
        <v>2600</v>
      </c>
      <c r="F358" s="134">
        <v>130</v>
      </c>
      <c r="G358" s="67">
        <v>7500</v>
      </c>
      <c r="H358" s="134">
        <v>130</v>
      </c>
      <c r="I358" s="77">
        <v>130</v>
      </c>
      <c r="J358" s="77">
        <v>0</v>
      </c>
      <c r="K358" s="77">
        <v>0</v>
      </c>
      <c r="L358" s="67">
        <v>7500</v>
      </c>
      <c r="M358" s="127"/>
      <c r="N358" s="127"/>
      <c r="O358" s="127"/>
      <c r="P358" s="127"/>
      <c r="Q358" s="2"/>
      <c r="R358" s="2"/>
      <c r="S358" s="2"/>
    </row>
    <row r="359" spans="1:19" s="1" customFormat="1" ht="42.75" customHeight="1">
      <c r="A359" s="62">
        <v>39</v>
      </c>
      <c r="B359" s="67" t="s">
        <v>806</v>
      </c>
      <c r="C359" s="67" t="s">
        <v>807</v>
      </c>
      <c r="D359" s="67" t="s">
        <v>808</v>
      </c>
      <c r="E359" s="67">
        <v>5436</v>
      </c>
      <c r="F359" s="134">
        <v>261</v>
      </c>
      <c r="G359" s="67">
        <v>51576</v>
      </c>
      <c r="H359" s="134">
        <v>261</v>
      </c>
      <c r="I359" s="77">
        <v>261</v>
      </c>
      <c r="J359" s="77">
        <v>0</v>
      </c>
      <c r="K359" s="77">
        <v>0</v>
      </c>
      <c r="L359" s="67">
        <v>51576</v>
      </c>
      <c r="M359" s="127"/>
      <c r="N359" s="127"/>
      <c r="O359" s="127"/>
      <c r="P359" s="127"/>
      <c r="Q359" s="2"/>
      <c r="R359" s="2"/>
      <c r="S359" s="2"/>
    </row>
    <row r="360" spans="1:19" s="1" customFormat="1" ht="31.5" customHeight="1">
      <c r="A360" s="62">
        <v>40</v>
      </c>
      <c r="B360" s="67" t="s">
        <v>809</v>
      </c>
      <c r="C360" s="67" t="s">
        <v>810</v>
      </c>
      <c r="D360" s="67" t="s">
        <v>811</v>
      </c>
      <c r="E360" s="67">
        <v>13877</v>
      </c>
      <c r="F360" s="134">
        <v>96</v>
      </c>
      <c r="G360" s="67">
        <v>13460</v>
      </c>
      <c r="H360" s="134">
        <v>96</v>
      </c>
      <c r="I360" s="77">
        <v>96</v>
      </c>
      <c r="J360" s="77">
        <v>0</v>
      </c>
      <c r="K360" s="77">
        <v>0</v>
      </c>
      <c r="L360" s="67">
        <v>13460</v>
      </c>
      <c r="M360" s="127"/>
      <c r="N360" s="127"/>
      <c r="O360" s="127"/>
      <c r="P360" s="127"/>
      <c r="Q360" s="2"/>
      <c r="R360" s="2"/>
      <c r="S360" s="2"/>
    </row>
    <row r="361" spans="1:19" s="1" customFormat="1" ht="31.5" customHeight="1">
      <c r="A361" s="62">
        <v>41</v>
      </c>
      <c r="B361" s="67" t="s">
        <v>812</v>
      </c>
      <c r="C361" s="67" t="s">
        <v>810</v>
      </c>
      <c r="D361" s="67" t="s">
        <v>813</v>
      </c>
      <c r="E361" s="67">
        <v>4083</v>
      </c>
      <c r="F361" s="134">
        <v>38</v>
      </c>
      <c r="G361" s="67">
        <v>4626</v>
      </c>
      <c r="H361" s="134">
        <v>38</v>
      </c>
      <c r="I361" s="77">
        <v>38</v>
      </c>
      <c r="J361" s="77">
        <v>0</v>
      </c>
      <c r="K361" s="77">
        <v>0</v>
      </c>
      <c r="L361" s="67">
        <v>4626</v>
      </c>
      <c r="M361" s="127"/>
      <c r="N361" s="127"/>
      <c r="O361" s="127"/>
      <c r="P361" s="127"/>
      <c r="Q361" s="2"/>
      <c r="R361" s="2"/>
      <c r="S361" s="2"/>
    </row>
    <row r="362" spans="1:19" s="1" customFormat="1" ht="31.5" customHeight="1">
      <c r="A362" s="62">
        <v>42</v>
      </c>
      <c r="B362" s="134" t="s">
        <v>814</v>
      </c>
      <c r="C362" s="134" t="s">
        <v>807</v>
      </c>
      <c r="D362" s="134" t="s">
        <v>815</v>
      </c>
      <c r="E362" s="134">
        <v>756</v>
      </c>
      <c r="F362" s="67">
        <v>189</v>
      </c>
      <c r="G362" s="134">
        <v>26271</v>
      </c>
      <c r="H362" s="67">
        <v>189</v>
      </c>
      <c r="I362" s="148">
        <v>189</v>
      </c>
      <c r="J362" s="148">
        <v>0</v>
      </c>
      <c r="K362" s="148">
        <v>0</v>
      </c>
      <c r="L362" s="134">
        <v>26271</v>
      </c>
      <c r="M362" s="127"/>
      <c r="N362" s="127"/>
      <c r="O362" s="127"/>
      <c r="P362" s="127"/>
      <c r="Q362" s="2"/>
      <c r="R362" s="2"/>
      <c r="S362" s="2"/>
    </row>
    <row r="363" spans="1:19" s="1" customFormat="1" ht="31.5" customHeight="1">
      <c r="A363" s="62">
        <v>43</v>
      </c>
      <c r="B363" s="134" t="s">
        <v>816</v>
      </c>
      <c r="C363" s="134" t="s">
        <v>817</v>
      </c>
      <c r="D363" s="134" t="s">
        <v>818</v>
      </c>
      <c r="E363" s="134">
        <v>61410</v>
      </c>
      <c r="F363" s="134">
        <v>1000</v>
      </c>
      <c r="G363" s="134">
        <v>176300</v>
      </c>
      <c r="H363" s="134">
        <v>1000</v>
      </c>
      <c r="I363" s="148">
        <v>1000</v>
      </c>
      <c r="J363" s="148">
        <v>0</v>
      </c>
      <c r="K363" s="148">
        <v>0</v>
      </c>
      <c r="L363" s="134">
        <v>176300</v>
      </c>
      <c r="M363" s="127"/>
      <c r="N363" s="127"/>
      <c r="O363" s="127"/>
      <c r="P363" s="127"/>
      <c r="Q363" s="2"/>
      <c r="R363" s="2"/>
      <c r="S363" s="2"/>
    </row>
    <row r="364" spans="1:19" s="1" customFormat="1" ht="33.75" customHeight="1">
      <c r="A364" s="142" t="s">
        <v>819</v>
      </c>
      <c r="B364" s="142"/>
      <c r="C364" s="142"/>
      <c r="D364" s="142"/>
      <c r="E364" s="142">
        <f aca="true" t="shared" si="70" ref="E364:L364">E365+E373</f>
        <v>583694</v>
      </c>
      <c r="F364" s="142">
        <f t="shared" si="70"/>
        <v>22553</v>
      </c>
      <c r="G364" s="142">
        <f t="shared" si="70"/>
        <v>2066038.6</v>
      </c>
      <c r="H364" s="142">
        <f t="shared" si="70"/>
        <v>22553</v>
      </c>
      <c r="I364" s="142">
        <f t="shared" si="70"/>
        <v>5624</v>
      </c>
      <c r="J364" s="142">
        <f t="shared" si="70"/>
        <v>2611</v>
      </c>
      <c r="K364" s="142">
        <f t="shared" si="70"/>
        <v>14318</v>
      </c>
      <c r="L364" s="142">
        <f t="shared" si="70"/>
        <v>2066038.6</v>
      </c>
      <c r="M364" s="142"/>
      <c r="N364" s="142">
        <f>N365+N373</f>
        <v>2611</v>
      </c>
      <c r="O364" s="142"/>
      <c r="P364" s="142"/>
      <c r="Q364" s="2"/>
      <c r="R364" s="2"/>
      <c r="S364" s="2"/>
    </row>
    <row r="365" spans="1:19" s="1" customFormat="1" ht="32.25" customHeight="1">
      <c r="A365" s="143" t="s">
        <v>215</v>
      </c>
      <c r="B365" s="143"/>
      <c r="C365" s="143"/>
      <c r="D365" s="143"/>
      <c r="E365" s="143">
        <f aca="true" t="shared" si="71" ref="E365:L365">E366+E368+E370</f>
        <v>183025</v>
      </c>
      <c r="F365" s="143">
        <f t="shared" si="71"/>
        <v>3712</v>
      </c>
      <c r="G365" s="143">
        <f t="shared" si="71"/>
        <v>287195</v>
      </c>
      <c r="H365" s="143">
        <f t="shared" si="71"/>
        <v>3712</v>
      </c>
      <c r="I365" s="143">
        <f t="shared" si="71"/>
        <v>2253</v>
      </c>
      <c r="J365" s="143">
        <f t="shared" si="71"/>
        <v>1459</v>
      </c>
      <c r="K365" s="143">
        <f t="shared" si="71"/>
        <v>0</v>
      </c>
      <c r="L365" s="143">
        <f t="shared" si="71"/>
        <v>287195</v>
      </c>
      <c r="M365" s="143"/>
      <c r="N365" s="143">
        <f>N366+N368+N370</f>
        <v>1459</v>
      </c>
      <c r="O365" s="143"/>
      <c r="P365" s="143"/>
      <c r="Q365" s="2"/>
      <c r="R365" s="2"/>
      <c r="S365" s="2"/>
    </row>
    <row r="366" spans="1:19" s="1" customFormat="1" ht="27" customHeight="1">
      <c r="A366" s="12" t="s">
        <v>820</v>
      </c>
      <c r="B366" s="12"/>
      <c r="C366" s="12"/>
      <c r="D366" s="12"/>
      <c r="E366" s="12">
        <f aca="true" t="shared" si="72" ref="E366:L366">E367</f>
        <v>7775</v>
      </c>
      <c r="F366" s="12">
        <f t="shared" si="72"/>
        <v>207</v>
      </c>
      <c r="G366" s="12">
        <f t="shared" si="72"/>
        <v>13000</v>
      </c>
      <c r="H366" s="12">
        <f t="shared" si="72"/>
        <v>207</v>
      </c>
      <c r="I366" s="12">
        <f t="shared" si="72"/>
        <v>0</v>
      </c>
      <c r="J366" s="12">
        <f t="shared" si="72"/>
        <v>207</v>
      </c>
      <c r="K366" s="12">
        <f t="shared" si="72"/>
        <v>0</v>
      </c>
      <c r="L366" s="12">
        <f t="shared" si="72"/>
        <v>13000</v>
      </c>
      <c r="M366" s="12"/>
      <c r="N366" s="12">
        <f>N367</f>
        <v>207</v>
      </c>
      <c r="O366" s="12"/>
      <c r="P366" s="12"/>
      <c r="Q366" s="2"/>
      <c r="R366" s="2"/>
      <c r="S366" s="2"/>
    </row>
    <row r="367" spans="1:19" s="1" customFormat="1" ht="43.5" customHeight="1">
      <c r="A367" s="67">
        <v>1</v>
      </c>
      <c r="B367" s="67" t="s">
        <v>821</v>
      </c>
      <c r="C367" s="67" t="s">
        <v>822</v>
      </c>
      <c r="D367" s="67" t="s">
        <v>823</v>
      </c>
      <c r="E367" s="67">
        <v>7775</v>
      </c>
      <c r="F367" s="67">
        <v>207</v>
      </c>
      <c r="G367" s="67">
        <v>13000</v>
      </c>
      <c r="H367" s="67">
        <f>J367+K367+I367</f>
        <v>207</v>
      </c>
      <c r="I367" s="67">
        <v>0</v>
      </c>
      <c r="J367" s="67">
        <v>207</v>
      </c>
      <c r="K367" s="67">
        <v>0</v>
      </c>
      <c r="L367" s="67">
        <v>13000</v>
      </c>
      <c r="M367" s="67" t="s">
        <v>824</v>
      </c>
      <c r="N367" s="67">
        <v>207</v>
      </c>
      <c r="O367" s="67">
        <v>2018</v>
      </c>
      <c r="P367" s="67">
        <v>2020</v>
      </c>
      <c r="Q367" s="2"/>
      <c r="R367" s="2"/>
      <c r="S367" s="2"/>
    </row>
    <row r="368" spans="1:19" s="1" customFormat="1" ht="38.25" customHeight="1">
      <c r="A368" s="12" t="s">
        <v>825</v>
      </c>
      <c r="B368" s="12"/>
      <c r="C368" s="12"/>
      <c r="D368" s="12"/>
      <c r="E368" s="13">
        <f aca="true" t="shared" si="73" ref="E368:L368">E369</f>
        <v>74200</v>
      </c>
      <c r="F368" s="13">
        <f t="shared" si="73"/>
        <v>1484</v>
      </c>
      <c r="G368" s="13">
        <f t="shared" si="73"/>
        <v>112790</v>
      </c>
      <c r="H368" s="13">
        <f t="shared" si="73"/>
        <v>1484</v>
      </c>
      <c r="I368" s="13">
        <f t="shared" si="73"/>
        <v>1039</v>
      </c>
      <c r="J368" s="13">
        <f t="shared" si="73"/>
        <v>445</v>
      </c>
      <c r="K368" s="13">
        <f t="shared" si="73"/>
        <v>0</v>
      </c>
      <c r="L368" s="13">
        <f t="shared" si="73"/>
        <v>112790</v>
      </c>
      <c r="M368" s="13"/>
      <c r="N368" s="13">
        <f>N369</f>
        <v>445</v>
      </c>
      <c r="O368" s="13"/>
      <c r="P368" s="13"/>
      <c r="Q368" s="2"/>
      <c r="R368" s="2"/>
      <c r="S368" s="2"/>
    </row>
    <row r="369" spans="1:19" s="1" customFormat="1" ht="32.25" customHeight="1">
      <c r="A369" s="67">
        <v>2</v>
      </c>
      <c r="B369" s="67" t="s">
        <v>826</v>
      </c>
      <c r="C369" s="67" t="s">
        <v>827</v>
      </c>
      <c r="D369" s="67" t="s">
        <v>828</v>
      </c>
      <c r="E369" s="67">
        <v>74200</v>
      </c>
      <c r="F369" s="67">
        <v>1484</v>
      </c>
      <c r="G369" s="67">
        <v>112790</v>
      </c>
      <c r="H369" s="67">
        <f>I369+J369+K369</f>
        <v>1484</v>
      </c>
      <c r="I369" s="67">
        <v>1039</v>
      </c>
      <c r="J369" s="67">
        <v>445</v>
      </c>
      <c r="K369" s="67">
        <v>0</v>
      </c>
      <c r="L369" s="67">
        <v>112790</v>
      </c>
      <c r="M369" s="67" t="s">
        <v>826</v>
      </c>
      <c r="N369" s="67">
        <v>445</v>
      </c>
      <c r="O369" s="67">
        <v>2018</v>
      </c>
      <c r="P369" s="67">
        <v>2020</v>
      </c>
      <c r="Q369" s="2"/>
      <c r="R369" s="2"/>
      <c r="S369" s="2"/>
    </row>
    <row r="370" spans="1:19" s="1" customFormat="1" ht="27.75" customHeight="1">
      <c r="A370" s="12" t="s">
        <v>829</v>
      </c>
      <c r="B370" s="12"/>
      <c r="C370" s="12"/>
      <c r="D370" s="12"/>
      <c r="E370" s="144">
        <f aca="true" t="shared" si="74" ref="E370:L370">SUM(E371:E372)</f>
        <v>101050</v>
      </c>
      <c r="F370" s="144">
        <f t="shared" si="74"/>
        <v>2021</v>
      </c>
      <c r="G370" s="144">
        <f t="shared" si="74"/>
        <v>161405</v>
      </c>
      <c r="H370" s="144">
        <f t="shared" si="74"/>
        <v>2021</v>
      </c>
      <c r="I370" s="144">
        <f t="shared" si="74"/>
        <v>1214</v>
      </c>
      <c r="J370" s="144">
        <f t="shared" si="74"/>
        <v>807</v>
      </c>
      <c r="K370" s="144">
        <f t="shared" si="74"/>
        <v>0</v>
      </c>
      <c r="L370" s="144">
        <f t="shared" si="74"/>
        <v>161405</v>
      </c>
      <c r="M370" s="12"/>
      <c r="N370" s="12">
        <f>SUM(N371:N372)</f>
        <v>807</v>
      </c>
      <c r="O370" s="12"/>
      <c r="P370" s="12"/>
      <c r="Q370" s="2"/>
      <c r="R370" s="2"/>
      <c r="S370" s="2"/>
    </row>
    <row r="371" spans="1:19" s="1" customFormat="1" ht="39.75" customHeight="1">
      <c r="A371" s="67">
        <v>3</v>
      </c>
      <c r="B371" s="73" t="s">
        <v>830</v>
      </c>
      <c r="C371" s="62" t="s">
        <v>831</v>
      </c>
      <c r="D371" s="145" t="s">
        <v>832</v>
      </c>
      <c r="E371" s="73">
        <v>35350</v>
      </c>
      <c r="F371" s="73">
        <v>707</v>
      </c>
      <c r="G371" s="73">
        <v>56548</v>
      </c>
      <c r="H371" s="73">
        <v>707</v>
      </c>
      <c r="I371" s="73">
        <v>425</v>
      </c>
      <c r="J371" s="73">
        <v>282</v>
      </c>
      <c r="K371" s="73">
        <v>0</v>
      </c>
      <c r="L371" s="73">
        <v>56548</v>
      </c>
      <c r="M371" s="73" t="s">
        <v>830</v>
      </c>
      <c r="N371" s="73">
        <v>282</v>
      </c>
      <c r="O371" s="68">
        <v>2018</v>
      </c>
      <c r="P371" s="68">
        <v>2020</v>
      </c>
      <c r="Q371" s="2"/>
      <c r="R371" s="2"/>
      <c r="S371" s="2"/>
    </row>
    <row r="372" spans="1:19" s="1" customFormat="1" ht="34.5" customHeight="1">
      <c r="A372" s="67">
        <v>4</v>
      </c>
      <c r="B372" s="73" t="s">
        <v>833</v>
      </c>
      <c r="C372" s="62" t="s">
        <v>831</v>
      </c>
      <c r="D372" s="145" t="s">
        <v>834</v>
      </c>
      <c r="E372" s="68">
        <v>65700</v>
      </c>
      <c r="F372" s="68">
        <v>1314</v>
      </c>
      <c r="G372" s="68">
        <v>104857</v>
      </c>
      <c r="H372" s="68">
        <v>1314</v>
      </c>
      <c r="I372" s="68">
        <v>789</v>
      </c>
      <c r="J372" s="68">
        <v>525</v>
      </c>
      <c r="K372" s="68">
        <v>0</v>
      </c>
      <c r="L372" s="73">
        <v>104857</v>
      </c>
      <c r="M372" s="73" t="s">
        <v>833</v>
      </c>
      <c r="N372" s="68">
        <v>525</v>
      </c>
      <c r="O372" s="67">
        <v>2018</v>
      </c>
      <c r="P372" s="67">
        <v>2020</v>
      </c>
      <c r="Q372" s="2"/>
      <c r="R372" s="2"/>
      <c r="S372" s="2"/>
    </row>
    <row r="373" spans="1:19" s="1" customFormat="1" ht="36" customHeight="1">
      <c r="A373" s="12" t="s">
        <v>835</v>
      </c>
      <c r="B373" s="12"/>
      <c r="C373" s="12"/>
      <c r="D373" s="12"/>
      <c r="E373" s="13">
        <f aca="true" t="shared" si="75" ref="E373:L373">E374+E381+E386+E401+E423+E425+E433+E437</f>
        <v>400669</v>
      </c>
      <c r="F373" s="13">
        <f t="shared" si="75"/>
        <v>18841</v>
      </c>
      <c r="G373" s="13">
        <f t="shared" si="75"/>
        <v>1778843.6</v>
      </c>
      <c r="H373" s="13">
        <f t="shared" si="75"/>
        <v>18841</v>
      </c>
      <c r="I373" s="13">
        <f t="shared" si="75"/>
        <v>3371</v>
      </c>
      <c r="J373" s="13">
        <f t="shared" si="75"/>
        <v>1152</v>
      </c>
      <c r="K373" s="13">
        <f t="shared" si="75"/>
        <v>14318</v>
      </c>
      <c r="L373" s="13">
        <f t="shared" si="75"/>
        <v>1778843.6</v>
      </c>
      <c r="M373" s="151"/>
      <c r="N373" s="13">
        <f>N374+N381+N386+N401+N423+N425+N433+N437</f>
        <v>1152</v>
      </c>
      <c r="O373" s="12"/>
      <c r="P373" s="12"/>
      <c r="Q373" s="2"/>
      <c r="R373" s="2"/>
      <c r="S373" s="2"/>
    </row>
    <row r="374" spans="1:19" s="1" customFormat="1" ht="33.75" customHeight="1">
      <c r="A374" s="12" t="s">
        <v>836</v>
      </c>
      <c r="B374" s="12"/>
      <c r="C374" s="12"/>
      <c r="D374" s="12"/>
      <c r="E374" s="146">
        <f aca="true" t="shared" si="76" ref="E374:L374">E375+E376+E377+E378+E379+E380</f>
        <v>74824</v>
      </c>
      <c r="F374" s="146">
        <f t="shared" si="76"/>
        <v>3967</v>
      </c>
      <c r="G374" s="146">
        <f t="shared" si="76"/>
        <v>566773</v>
      </c>
      <c r="H374" s="146">
        <f t="shared" si="76"/>
        <v>3967</v>
      </c>
      <c r="I374" s="146">
        <f t="shared" si="76"/>
        <v>100</v>
      </c>
      <c r="J374" s="146">
        <f t="shared" si="76"/>
        <v>0</v>
      </c>
      <c r="K374" s="146">
        <f t="shared" si="76"/>
        <v>3867</v>
      </c>
      <c r="L374" s="146">
        <f t="shared" si="76"/>
        <v>566773</v>
      </c>
      <c r="M374" s="13"/>
      <c r="N374" s="12"/>
      <c r="O374" s="12"/>
      <c r="P374" s="12"/>
      <c r="Q374" s="2"/>
      <c r="R374" s="2"/>
      <c r="S374" s="2"/>
    </row>
    <row r="375" spans="1:19" s="1" customFormat="1" ht="23.25" customHeight="1">
      <c r="A375" s="16">
        <v>5</v>
      </c>
      <c r="B375" s="62" t="s">
        <v>837</v>
      </c>
      <c r="C375" s="58" t="s">
        <v>838</v>
      </c>
      <c r="D375" s="58" t="s">
        <v>839</v>
      </c>
      <c r="E375" s="67">
        <v>5596</v>
      </c>
      <c r="F375" s="67">
        <v>100</v>
      </c>
      <c r="G375" s="67">
        <v>11023</v>
      </c>
      <c r="H375" s="67">
        <v>100</v>
      </c>
      <c r="I375" s="16">
        <v>100</v>
      </c>
      <c r="J375" s="16">
        <v>0</v>
      </c>
      <c r="K375" s="16">
        <v>0</v>
      </c>
      <c r="L375" s="67">
        <v>11023</v>
      </c>
      <c r="M375" s="16"/>
      <c r="N375" s="16"/>
      <c r="O375" s="16"/>
      <c r="P375" s="16"/>
      <c r="Q375" s="2"/>
      <c r="R375" s="2"/>
      <c r="S375" s="2"/>
    </row>
    <row r="376" spans="1:19" s="1" customFormat="1" ht="23.25" customHeight="1">
      <c r="A376" s="16">
        <v>6</v>
      </c>
      <c r="B376" s="62" t="s">
        <v>840</v>
      </c>
      <c r="C376" s="58" t="s">
        <v>838</v>
      </c>
      <c r="D376" s="58" t="s">
        <v>839</v>
      </c>
      <c r="E376" s="62">
        <v>42180</v>
      </c>
      <c r="F376" s="62">
        <v>1832</v>
      </c>
      <c r="G376" s="88">
        <v>268600</v>
      </c>
      <c r="H376" s="62">
        <v>1832</v>
      </c>
      <c r="I376" s="41">
        <v>0</v>
      </c>
      <c r="J376" s="41">
        <v>0</v>
      </c>
      <c r="K376" s="62">
        <v>1832</v>
      </c>
      <c r="L376" s="88">
        <v>268600</v>
      </c>
      <c r="M376" s="30"/>
      <c r="N376" s="30"/>
      <c r="O376" s="30"/>
      <c r="P376" s="30"/>
      <c r="Q376" s="2"/>
      <c r="R376" s="2"/>
      <c r="S376" s="2"/>
    </row>
    <row r="377" spans="1:19" s="1" customFormat="1" ht="23.25" customHeight="1">
      <c r="A377" s="16">
        <v>7</v>
      </c>
      <c r="B377" s="62" t="s">
        <v>841</v>
      </c>
      <c r="C377" s="58" t="s">
        <v>838</v>
      </c>
      <c r="D377" s="58" t="s">
        <v>842</v>
      </c>
      <c r="E377" s="62">
        <v>10018</v>
      </c>
      <c r="F377" s="62">
        <v>638</v>
      </c>
      <c r="G377" s="88">
        <v>56430</v>
      </c>
      <c r="H377" s="62">
        <v>638</v>
      </c>
      <c r="I377" s="41">
        <v>0</v>
      </c>
      <c r="J377" s="41">
        <v>0</v>
      </c>
      <c r="K377" s="62">
        <v>638</v>
      </c>
      <c r="L377" s="88">
        <v>56430</v>
      </c>
      <c r="M377" s="30"/>
      <c r="N377" s="30"/>
      <c r="O377" s="30"/>
      <c r="P377" s="30"/>
      <c r="Q377" s="2"/>
      <c r="R377" s="2"/>
      <c r="S377" s="2"/>
    </row>
    <row r="378" spans="1:19" s="1" customFormat="1" ht="23.25" customHeight="1">
      <c r="A378" s="16">
        <v>8</v>
      </c>
      <c r="B378" s="62" t="s">
        <v>843</v>
      </c>
      <c r="C378" s="58" t="s">
        <v>838</v>
      </c>
      <c r="D378" s="58" t="s">
        <v>844</v>
      </c>
      <c r="E378" s="88">
        <v>3304</v>
      </c>
      <c r="F378" s="88">
        <v>481</v>
      </c>
      <c r="G378" s="88">
        <v>72000</v>
      </c>
      <c r="H378" s="88">
        <v>481</v>
      </c>
      <c r="I378" s="41">
        <v>0</v>
      </c>
      <c r="J378" s="41">
        <v>0</v>
      </c>
      <c r="K378" s="88">
        <v>481</v>
      </c>
      <c r="L378" s="88">
        <v>72000</v>
      </c>
      <c r="M378" s="30"/>
      <c r="N378" s="30"/>
      <c r="O378" s="16"/>
      <c r="P378" s="16"/>
      <c r="Q378" s="2"/>
      <c r="R378" s="2"/>
      <c r="S378" s="2"/>
    </row>
    <row r="379" spans="1:19" s="1" customFormat="1" ht="23.25" customHeight="1">
      <c r="A379" s="16">
        <v>9</v>
      </c>
      <c r="B379" s="18" t="s">
        <v>845</v>
      </c>
      <c r="C379" s="18" t="s">
        <v>838</v>
      </c>
      <c r="D379" s="18" t="s">
        <v>846</v>
      </c>
      <c r="E379" s="88">
        <v>6990</v>
      </c>
      <c r="F379" s="88">
        <v>497</v>
      </c>
      <c r="G379" s="88">
        <v>82500</v>
      </c>
      <c r="H379" s="18">
        <f aca="true" t="shared" si="77" ref="H379:H384">I379+J379+K379</f>
        <v>497</v>
      </c>
      <c r="I379" s="18">
        <v>0</v>
      </c>
      <c r="J379" s="88">
        <v>0</v>
      </c>
      <c r="K379" s="88">
        <v>497</v>
      </c>
      <c r="L379" s="88">
        <v>82500</v>
      </c>
      <c r="M379" s="152"/>
      <c r="N379" s="152"/>
      <c r="O379" s="72"/>
      <c r="P379" s="72"/>
      <c r="Q379" s="2"/>
      <c r="R379" s="2"/>
      <c r="S379" s="2"/>
    </row>
    <row r="380" spans="1:19" s="1" customFormat="1" ht="23.25" customHeight="1">
      <c r="A380" s="16">
        <v>10</v>
      </c>
      <c r="B380" s="62" t="s">
        <v>847</v>
      </c>
      <c r="C380" s="62" t="s">
        <v>838</v>
      </c>
      <c r="D380" s="88" t="s">
        <v>848</v>
      </c>
      <c r="E380" s="88">
        <v>6736</v>
      </c>
      <c r="F380" s="88">
        <v>419</v>
      </c>
      <c r="G380" s="88">
        <v>76220</v>
      </c>
      <c r="H380" s="18">
        <f t="shared" si="77"/>
        <v>419</v>
      </c>
      <c r="I380" s="88">
        <v>0</v>
      </c>
      <c r="J380" s="22">
        <v>0</v>
      </c>
      <c r="K380" s="88">
        <v>419</v>
      </c>
      <c r="L380" s="88">
        <v>76220</v>
      </c>
      <c r="M380" s="152"/>
      <c r="N380" s="152"/>
      <c r="O380" s="72"/>
      <c r="P380" s="72"/>
      <c r="Q380" s="2"/>
      <c r="R380" s="2"/>
      <c r="S380" s="2"/>
    </row>
    <row r="381" spans="1:19" s="1" customFormat="1" ht="23.25" customHeight="1">
      <c r="A381" s="14" t="s">
        <v>849</v>
      </c>
      <c r="B381" s="14"/>
      <c r="C381" s="14"/>
      <c r="D381" s="14"/>
      <c r="E381" s="147">
        <f aca="true" t="shared" si="78" ref="E381:L381">E382+E383+E384+E385</f>
        <v>22005</v>
      </c>
      <c r="F381" s="147">
        <f t="shared" si="78"/>
        <v>489</v>
      </c>
      <c r="G381" s="147">
        <f t="shared" si="78"/>
        <v>38340</v>
      </c>
      <c r="H381" s="147">
        <f t="shared" si="78"/>
        <v>489</v>
      </c>
      <c r="I381" s="147">
        <f t="shared" si="78"/>
        <v>0</v>
      </c>
      <c r="J381" s="147">
        <f t="shared" si="78"/>
        <v>411</v>
      </c>
      <c r="K381" s="147">
        <f t="shared" si="78"/>
        <v>78</v>
      </c>
      <c r="L381" s="147">
        <f t="shared" si="78"/>
        <v>38340</v>
      </c>
      <c r="M381" s="15"/>
      <c r="N381" s="15">
        <f>N382+N383+N384+N385</f>
        <v>411</v>
      </c>
      <c r="O381" s="14"/>
      <c r="P381" s="14"/>
      <c r="Q381" s="2"/>
      <c r="R381" s="2"/>
      <c r="S381" s="2"/>
    </row>
    <row r="382" spans="1:19" s="1" customFormat="1" ht="30" customHeight="1">
      <c r="A382" s="38">
        <v>11</v>
      </c>
      <c r="B382" s="18" t="s">
        <v>850</v>
      </c>
      <c r="C382" s="18" t="s">
        <v>851</v>
      </c>
      <c r="D382" s="18" t="s">
        <v>852</v>
      </c>
      <c r="E382" s="42">
        <v>2970</v>
      </c>
      <c r="F382" s="42">
        <v>78</v>
      </c>
      <c r="G382" s="38">
        <v>5460</v>
      </c>
      <c r="H382" s="18">
        <f t="shared" si="77"/>
        <v>78</v>
      </c>
      <c r="I382" s="17">
        <v>0</v>
      </c>
      <c r="J382" s="42">
        <v>0</v>
      </c>
      <c r="K382" s="42">
        <v>78</v>
      </c>
      <c r="L382" s="18">
        <v>5460</v>
      </c>
      <c r="M382" s="152"/>
      <c r="N382" s="152"/>
      <c r="O382" s="72"/>
      <c r="P382" s="72"/>
      <c r="Q382" s="2"/>
      <c r="R382" s="2"/>
      <c r="S382" s="2"/>
    </row>
    <row r="383" spans="1:19" s="1" customFormat="1" ht="84.75" customHeight="1">
      <c r="A383" s="38">
        <v>12</v>
      </c>
      <c r="B383" s="19" t="s">
        <v>853</v>
      </c>
      <c r="C383" s="19" t="s">
        <v>854</v>
      </c>
      <c r="D383" s="19" t="s">
        <v>855</v>
      </c>
      <c r="E383" s="19">
        <v>5895</v>
      </c>
      <c r="F383" s="16">
        <v>130</v>
      </c>
      <c r="G383" s="19">
        <v>10400</v>
      </c>
      <c r="H383" s="18">
        <f t="shared" si="77"/>
        <v>130</v>
      </c>
      <c r="I383" s="17">
        <v>0</v>
      </c>
      <c r="J383" s="16">
        <v>130</v>
      </c>
      <c r="K383" s="18">
        <v>0</v>
      </c>
      <c r="L383" s="18">
        <v>10400</v>
      </c>
      <c r="M383" s="19" t="s">
        <v>856</v>
      </c>
      <c r="N383" s="16">
        <v>130</v>
      </c>
      <c r="O383" s="67">
        <v>2018</v>
      </c>
      <c r="P383" s="67">
        <v>2020</v>
      </c>
      <c r="Q383" s="2"/>
      <c r="R383" s="2"/>
      <c r="S383" s="2"/>
    </row>
    <row r="384" spans="1:19" s="1" customFormat="1" ht="86.25" customHeight="1">
      <c r="A384" s="38">
        <v>13</v>
      </c>
      <c r="B384" s="18" t="s">
        <v>857</v>
      </c>
      <c r="C384" s="19" t="s">
        <v>854</v>
      </c>
      <c r="D384" s="19" t="s">
        <v>858</v>
      </c>
      <c r="E384" s="18">
        <v>3015</v>
      </c>
      <c r="F384" s="16">
        <v>56</v>
      </c>
      <c r="G384" s="18">
        <v>4480</v>
      </c>
      <c r="H384" s="18">
        <f t="shared" si="77"/>
        <v>56</v>
      </c>
      <c r="I384" s="17">
        <v>0</v>
      </c>
      <c r="J384" s="16">
        <v>56</v>
      </c>
      <c r="K384" s="18">
        <v>0</v>
      </c>
      <c r="L384" s="18">
        <v>4480</v>
      </c>
      <c r="M384" s="18" t="s">
        <v>859</v>
      </c>
      <c r="N384" s="16">
        <v>56</v>
      </c>
      <c r="O384" s="67">
        <v>2018</v>
      </c>
      <c r="P384" s="67">
        <v>2020</v>
      </c>
      <c r="Q384" s="2"/>
      <c r="R384" s="2"/>
      <c r="S384" s="2"/>
    </row>
    <row r="385" spans="1:19" s="1" customFormat="1" ht="50.25" customHeight="1">
      <c r="A385" s="38">
        <v>14</v>
      </c>
      <c r="B385" s="62" t="s">
        <v>860</v>
      </c>
      <c r="C385" s="67" t="s">
        <v>861</v>
      </c>
      <c r="D385" s="67" t="s">
        <v>862</v>
      </c>
      <c r="E385" s="67">
        <f>F385*45</f>
        <v>10125</v>
      </c>
      <c r="F385" s="67">
        <v>225</v>
      </c>
      <c r="G385" s="67">
        <f>F385*80</f>
        <v>18000</v>
      </c>
      <c r="H385" s="67">
        <v>225</v>
      </c>
      <c r="I385" s="67">
        <v>0</v>
      </c>
      <c r="J385" s="67">
        <v>225</v>
      </c>
      <c r="K385" s="67">
        <v>0</v>
      </c>
      <c r="L385" s="67">
        <v>18000</v>
      </c>
      <c r="M385" s="67" t="s">
        <v>863</v>
      </c>
      <c r="N385" s="67">
        <v>225</v>
      </c>
      <c r="O385" s="67">
        <v>2018</v>
      </c>
      <c r="P385" s="67">
        <v>2020</v>
      </c>
      <c r="Q385" s="2"/>
      <c r="R385" s="2"/>
      <c r="S385" s="2"/>
    </row>
    <row r="386" spans="1:19" s="1" customFormat="1" ht="33.75" customHeight="1">
      <c r="A386" s="14" t="s">
        <v>864</v>
      </c>
      <c r="B386" s="14"/>
      <c r="C386" s="14"/>
      <c r="D386" s="14"/>
      <c r="E386" s="153">
        <f aca="true" t="shared" si="79" ref="E386:L386">SUM(E387:E400)</f>
        <v>113559</v>
      </c>
      <c r="F386" s="153">
        <f t="shared" si="79"/>
        <v>4908</v>
      </c>
      <c r="G386" s="153">
        <f t="shared" si="79"/>
        <v>380640</v>
      </c>
      <c r="H386" s="153">
        <f t="shared" si="79"/>
        <v>4908</v>
      </c>
      <c r="I386" s="14">
        <f t="shared" si="79"/>
        <v>152</v>
      </c>
      <c r="J386" s="20">
        <f t="shared" si="79"/>
        <v>0</v>
      </c>
      <c r="K386" s="153">
        <f t="shared" si="79"/>
        <v>4756</v>
      </c>
      <c r="L386" s="153">
        <f t="shared" si="79"/>
        <v>380640</v>
      </c>
      <c r="M386" s="15"/>
      <c r="N386" s="15"/>
      <c r="O386" s="15"/>
      <c r="P386" s="15"/>
      <c r="Q386" s="2"/>
      <c r="R386" s="2"/>
      <c r="S386" s="2"/>
    </row>
    <row r="387" spans="1:19" s="1" customFormat="1" ht="33" customHeight="1">
      <c r="A387" s="16">
        <v>15</v>
      </c>
      <c r="B387" s="62" t="s">
        <v>865</v>
      </c>
      <c r="C387" s="154" t="s">
        <v>866</v>
      </c>
      <c r="D387" s="17" t="s">
        <v>867</v>
      </c>
      <c r="E387" s="16">
        <v>1404</v>
      </c>
      <c r="F387" s="16">
        <v>52</v>
      </c>
      <c r="G387" s="16">
        <v>4160</v>
      </c>
      <c r="H387" s="16">
        <v>52</v>
      </c>
      <c r="I387" s="16">
        <v>52</v>
      </c>
      <c r="J387" s="30">
        <v>0</v>
      </c>
      <c r="K387" s="30">
        <v>0</v>
      </c>
      <c r="L387" s="41">
        <v>4160</v>
      </c>
      <c r="M387" s="15"/>
      <c r="N387" s="15"/>
      <c r="O387" s="15"/>
      <c r="P387" s="15"/>
      <c r="Q387" s="2"/>
      <c r="R387" s="2"/>
      <c r="S387" s="2"/>
    </row>
    <row r="388" spans="1:19" s="1" customFormat="1" ht="21.75" customHeight="1">
      <c r="A388" s="16">
        <v>16</v>
      </c>
      <c r="B388" s="154" t="s">
        <v>868</v>
      </c>
      <c r="C388" s="154" t="s">
        <v>869</v>
      </c>
      <c r="D388" s="18" t="s">
        <v>870</v>
      </c>
      <c r="E388" s="16">
        <v>2700</v>
      </c>
      <c r="F388" s="16">
        <v>100</v>
      </c>
      <c r="G388" s="16">
        <v>8000</v>
      </c>
      <c r="H388" s="16">
        <v>100</v>
      </c>
      <c r="I388" s="16">
        <v>100</v>
      </c>
      <c r="J388" s="16">
        <v>0</v>
      </c>
      <c r="K388" s="16">
        <v>0</v>
      </c>
      <c r="L388" s="41">
        <v>8000</v>
      </c>
      <c r="M388" s="15"/>
      <c r="N388" s="15"/>
      <c r="O388" s="14"/>
      <c r="P388" s="14"/>
      <c r="Q388" s="2"/>
      <c r="R388" s="2"/>
      <c r="S388" s="2"/>
    </row>
    <row r="389" spans="1:19" s="1" customFormat="1" ht="21.75" customHeight="1">
      <c r="A389" s="16">
        <v>17</v>
      </c>
      <c r="B389" s="62" t="s">
        <v>871</v>
      </c>
      <c r="C389" s="154" t="s">
        <v>872</v>
      </c>
      <c r="D389" s="18" t="s">
        <v>873</v>
      </c>
      <c r="E389" s="16">
        <v>13284</v>
      </c>
      <c r="F389" s="16">
        <v>492</v>
      </c>
      <c r="G389" s="16">
        <v>39360</v>
      </c>
      <c r="H389" s="16">
        <v>492</v>
      </c>
      <c r="I389" s="16">
        <v>0</v>
      </c>
      <c r="J389" s="41">
        <v>0</v>
      </c>
      <c r="K389" s="41">
        <v>492</v>
      </c>
      <c r="L389" s="16">
        <v>39360</v>
      </c>
      <c r="M389" s="30"/>
      <c r="N389" s="30"/>
      <c r="O389" s="30"/>
      <c r="P389" s="30"/>
      <c r="Q389" s="2"/>
      <c r="R389" s="2"/>
      <c r="S389" s="2"/>
    </row>
    <row r="390" spans="1:16" s="2" customFormat="1" ht="26.25" customHeight="1">
      <c r="A390" s="16">
        <v>18</v>
      </c>
      <c r="B390" s="154" t="s">
        <v>874</v>
      </c>
      <c r="C390" s="154" t="s">
        <v>875</v>
      </c>
      <c r="D390" s="154" t="s">
        <v>876</v>
      </c>
      <c r="E390" s="154">
        <v>6615</v>
      </c>
      <c r="F390" s="154">
        <v>245</v>
      </c>
      <c r="G390" s="154">
        <v>19600</v>
      </c>
      <c r="H390" s="154">
        <v>245</v>
      </c>
      <c r="I390" s="16">
        <v>0</v>
      </c>
      <c r="J390" s="41">
        <v>0</v>
      </c>
      <c r="K390" s="154">
        <v>245</v>
      </c>
      <c r="L390" s="154">
        <v>19600</v>
      </c>
      <c r="M390" s="30"/>
      <c r="N390" s="30"/>
      <c r="O390" s="30"/>
      <c r="P390" s="30"/>
    </row>
    <row r="391" spans="1:16" s="2" customFormat="1" ht="30.75" customHeight="1">
      <c r="A391" s="16">
        <v>19</v>
      </c>
      <c r="B391" s="62" t="s">
        <v>877</v>
      </c>
      <c r="C391" s="154" t="s">
        <v>878</v>
      </c>
      <c r="D391" s="154" t="s">
        <v>879</v>
      </c>
      <c r="E391" s="62">
        <v>15822</v>
      </c>
      <c r="F391" s="62">
        <v>586</v>
      </c>
      <c r="G391" s="62">
        <v>46880</v>
      </c>
      <c r="H391" s="62">
        <v>586</v>
      </c>
      <c r="I391" s="16">
        <v>0</v>
      </c>
      <c r="J391" s="41">
        <v>0</v>
      </c>
      <c r="K391" s="62">
        <v>586</v>
      </c>
      <c r="L391" s="62">
        <v>46880</v>
      </c>
      <c r="M391" s="30"/>
      <c r="N391" s="30"/>
      <c r="O391" s="30"/>
      <c r="P391" s="30"/>
    </row>
    <row r="392" spans="1:16" s="2" customFormat="1" ht="39.75" customHeight="1">
      <c r="A392" s="16">
        <v>20</v>
      </c>
      <c r="B392" s="62" t="s">
        <v>880</v>
      </c>
      <c r="C392" s="154" t="s">
        <v>881</v>
      </c>
      <c r="D392" s="154" t="s">
        <v>882</v>
      </c>
      <c r="E392" s="62">
        <v>14870</v>
      </c>
      <c r="F392" s="62">
        <v>551</v>
      </c>
      <c r="G392" s="62">
        <v>44080</v>
      </c>
      <c r="H392" s="62">
        <v>551</v>
      </c>
      <c r="I392" s="16">
        <v>0</v>
      </c>
      <c r="J392" s="41">
        <v>0</v>
      </c>
      <c r="K392" s="62">
        <v>551</v>
      </c>
      <c r="L392" s="62">
        <v>44080</v>
      </c>
      <c r="M392" s="30"/>
      <c r="N392" s="30"/>
      <c r="O392" s="30"/>
      <c r="P392" s="30"/>
    </row>
    <row r="393" spans="1:16" s="2" customFormat="1" ht="27" customHeight="1">
      <c r="A393" s="16">
        <v>21</v>
      </c>
      <c r="B393" s="154" t="s">
        <v>883</v>
      </c>
      <c r="C393" s="154" t="s">
        <v>884</v>
      </c>
      <c r="D393" s="154" t="s">
        <v>885</v>
      </c>
      <c r="E393" s="154">
        <v>8046</v>
      </c>
      <c r="F393" s="154">
        <v>298</v>
      </c>
      <c r="G393" s="154">
        <v>23840</v>
      </c>
      <c r="H393" s="154">
        <v>298</v>
      </c>
      <c r="I393" s="16">
        <v>0</v>
      </c>
      <c r="J393" s="41">
        <v>0</v>
      </c>
      <c r="K393" s="154">
        <v>298</v>
      </c>
      <c r="L393" s="154">
        <v>23840</v>
      </c>
      <c r="M393" s="30"/>
      <c r="N393" s="30"/>
      <c r="O393" s="30"/>
      <c r="P393" s="30"/>
    </row>
    <row r="394" spans="1:16" s="2" customFormat="1" ht="36.75" customHeight="1">
      <c r="A394" s="16">
        <v>22</v>
      </c>
      <c r="B394" s="62" t="s">
        <v>886</v>
      </c>
      <c r="C394" s="154" t="s">
        <v>887</v>
      </c>
      <c r="D394" s="154" t="s">
        <v>888</v>
      </c>
      <c r="E394" s="62">
        <v>10449</v>
      </c>
      <c r="F394" s="62">
        <v>387</v>
      </c>
      <c r="G394" s="62">
        <v>30960</v>
      </c>
      <c r="H394" s="62">
        <v>387</v>
      </c>
      <c r="I394" s="16">
        <v>0</v>
      </c>
      <c r="J394" s="41">
        <v>0</v>
      </c>
      <c r="K394" s="62">
        <v>387</v>
      </c>
      <c r="L394" s="62">
        <v>30960</v>
      </c>
      <c r="M394" s="30"/>
      <c r="N394" s="30"/>
      <c r="O394" s="30"/>
      <c r="P394" s="30"/>
    </row>
    <row r="395" spans="1:16" s="2" customFormat="1" ht="24" customHeight="1">
      <c r="A395" s="16">
        <v>23</v>
      </c>
      <c r="B395" s="62" t="s">
        <v>889</v>
      </c>
      <c r="C395" s="154" t="s">
        <v>890</v>
      </c>
      <c r="D395" s="154" t="s">
        <v>891</v>
      </c>
      <c r="E395" s="62">
        <v>9612</v>
      </c>
      <c r="F395" s="62">
        <v>356</v>
      </c>
      <c r="G395" s="62">
        <v>28480</v>
      </c>
      <c r="H395" s="62">
        <v>356</v>
      </c>
      <c r="I395" s="16">
        <v>0</v>
      </c>
      <c r="J395" s="41">
        <v>0</v>
      </c>
      <c r="K395" s="62">
        <v>356</v>
      </c>
      <c r="L395" s="62">
        <v>28480</v>
      </c>
      <c r="M395" s="30"/>
      <c r="N395" s="30"/>
      <c r="O395" s="30"/>
      <c r="P395" s="30"/>
    </row>
    <row r="396" spans="1:16" s="2" customFormat="1" ht="33" customHeight="1">
      <c r="A396" s="16">
        <v>24</v>
      </c>
      <c r="B396" s="154" t="s">
        <v>892</v>
      </c>
      <c r="C396" s="154" t="s">
        <v>893</v>
      </c>
      <c r="D396" s="154" t="s">
        <v>894</v>
      </c>
      <c r="E396" s="154">
        <v>9099</v>
      </c>
      <c r="F396" s="154">
        <v>337</v>
      </c>
      <c r="G396" s="154">
        <v>26960</v>
      </c>
      <c r="H396" s="154">
        <v>337</v>
      </c>
      <c r="I396" s="16">
        <v>0</v>
      </c>
      <c r="J396" s="41">
        <v>0</v>
      </c>
      <c r="K396" s="154">
        <v>337</v>
      </c>
      <c r="L396" s="154">
        <v>26960</v>
      </c>
      <c r="M396" s="30"/>
      <c r="N396" s="30"/>
      <c r="O396" s="30"/>
      <c r="P396" s="30"/>
    </row>
    <row r="397" spans="1:16" s="2" customFormat="1" ht="29.25" customHeight="1">
      <c r="A397" s="16">
        <v>25</v>
      </c>
      <c r="B397" s="154" t="s">
        <v>895</v>
      </c>
      <c r="C397" s="17" t="s">
        <v>881</v>
      </c>
      <c r="D397" s="17" t="s">
        <v>896</v>
      </c>
      <c r="E397" s="154">
        <v>6552</v>
      </c>
      <c r="F397" s="154">
        <v>455</v>
      </c>
      <c r="G397" s="154">
        <v>24400</v>
      </c>
      <c r="H397" s="154">
        <f aca="true" t="shared" si="80" ref="H397:H400">I397+J397+K397</f>
        <v>455</v>
      </c>
      <c r="I397" s="16">
        <v>0</v>
      </c>
      <c r="J397" s="41">
        <v>0</v>
      </c>
      <c r="K397" s="154">
        <v>455</v>
      </c>
      <c r="L397" s="154">
        <v>24400</v>
      </c>
      <c r="M397" s="30"/>
      <c r="N397" s="30"/>
      <c r="O397" s="30"/>
      <c r="P397" s="30"/>
    </row>
    <row r="398" spans="1:16" s="2" customFormat="1" ht="20.25" customHeight="1">
      <c r="A398" s="16">
        <v>26</v>
      </c>
      <c r="B398" s="62" t="s">
        <v>897</v>
      </c>
      <c r="C398" s="21" t="s">
        <v>878</v>
      </c>
      <c r="D398" s="17" t="s">
        <v>898</v>
      </c>
      <c r="E398" s="62">
        <v>5904</v>
      </c>
      <c r="F398" s="62">
        <v>410</v>
      </c>
      <c r="G398" s="62">
        <v>32800</v>
      </c>
      <c r="H398" s="154">
        <f t="shared" si="80"/>
        <v>410</v>
      </c>
      <c r="I398" s="16">
        <v>0</v>
      </c>
      <c r="J398" s="41">
        <v>0</v>
      </c>
      <c r="K398" s="62">
        <v>410</v>
      </c>
      <c r="L398" s="62">
        <v>32800</v>
      </c>
      <c r="M398" s="30"/>
      <c r="N398" s="30"/>
      <c r="O398" s="30"/>
      <c r="P398" s="30"/>
    </row>
    <row r="399" spans="1:16" s="2" customFormat="1" ht="20.25" customHeight="1">
      <c r="A399" s="16">
        <v>27</v>
      </c>
      <c r="B399" s="17" t="s">
        <v>899</v>
      </c>
      <c r="C399" s="17" t="s">
        <v>887</v>
      </c>
      <c r="D399" s="17" t="s">
        <v>900</v>
      </c>
      <c r="E399" s="42">
        <v>3744</v>
      </c>
      <c r="F399" s="18">
        <v>260</v>
      </c>
      <c r="G399" s="18">
        <v>20800</v>
      </c>
      <c r="H399" s="154">
        <f t="shared" si="80"/>
        <v>260</v>
      </c>
      <c r="I399" s="16">
        <v>0</v>
      </c>
      <c r="J399" s="41">
        <v>0</v>
      </c>
      <c r="K399" s="18">
        <v>260</v>
      </c>
      <c r="L399" s="18">
        <v>20800</v>
      </c>
      <c r="M399" s="30"/>
      <c r="N399" s="30"/>
      <c r="O399" s="30"/>
      <c r="P399" s="30"/>
    </row>
    <row r="400" spans="1:16" s="2" customFormat="1" ht="20.25" customHeight="1">
      <c r="A400" s="16">
        <v>28</v>
      </c>
      <c r="B400" s="17" t="s">
        <v>901</v>
      </c>
      <c r="C400" s="17" t="s">
        <v>872</v>
      </c>
      <c r="D400" s="17" t="s">
        <v>902</v>
      </c>
      <c r="E400" s="42">
        <v>5458</v>
      </c>
      <c r="F400" s="18">
        <v>379</v>
      </c>
      <c r="G400" s="18">
        <v>30320</v>
      </c>
      <c r="H400" s="154">
        <f t="shared" si="80"/>
        <v>379</v>
      </c>
      <c r="I400" s="16">
        <v>0</v>
      </c>
      <c r="J400" s="41">
        <v>0</v>
      </c>
      <c r="K400" s="18">
        <v>379</v>
      </c>
      <c r="L400" s="18">
        <v>30320</v>
      </c>
      <c r="M400" s="30"/>
      <c r="N400" s="30"/>
      <c r="O400" s="30"/>
      <c r="P400" s="30"/>
    </row>
    <row r="401" spans="1:16" s="2" customFormat="1" ht="24" customHeight="1">
      <c r="A401" s="12" t="s">
        <v>903</v>
      </c>
      <c r="B401" s="12"/>
      <c r="C401" s="12"/>
      <c r="D401" s="12"/>
      <c r="E401" s="12">
        <f aca="true" t="shared" si="81" ref="E401:L401">E402+E403+E404+E405+E406+E408+E409+E410+E411+E412+E413+E414+E415+E416+E417+E418+E419+E420+E421+E422+E407</f>
        <v>49335</v>
      </c>
      <c r="F401" s="12">
        <f t="shared" si="81"/>
        <v>4590</v>
      </c>
      <c r="G401" s="12">
        <f t="shared" si="81"/>
        <v>337460</v>
      </c>
      <c r="H401" s="12">
        <f t="shared" si="81"/>
        <v>4590</v>
      </c>
      <c r="I401" s="12">
        <f t="shared" si="81"/>
        <v>399</v>
      </c>
      <c r="J401" s="12">
        <f t="shared" si="81"/>
        <v>741</v>
      </c>
      <c r="K401" s="12">
        <f t="shared" si="81"/>
        <v>3450</v>
      </c>
      <c r="L401" s="12">
        <f t="shared" si="81"/>
        <v>337460</v>
      </c>
      <c r="M401" s="12"/>
      <c r="N401" s="12">
        <v>741</v>
      </c>
      <c r="O401" s="12"/>
      <c r="P401" s="12"/>
    </row>
    <row r="402" spans="1:16" s="2" customFormat="1" ht="42" customHeight="1">
      <c r="A402" s="58">
        <v>29</v>
      </c>
      <c r="B402" s="58" t="s">
        <v>904</v>
      </c>
      <c r="C402" s="58" t="s">
        <v>905</v>
      </c>
      <c r="D402" s="58" t="s">
        <v>906</v>
      </c>
      <c r="E402" s="58">
        <v>4086</v>
      </c>
      <c r="F402" s="58">
        <v>200</v>
      </c>
      <c r="G402" s="58">
        <v>13600</v>
      </c>
      <c r="H402" s="58">
        <v>200</v>
      </c>
      <c r="I402" s="58">
        <v>150</v>
      </c>
      <c r="J402" s="58">
        <v>50</v>
      </c>
      <c r="K402" s="58">
        <v>0</v>
      </c>
      <c r="L402" s="58">
        <v>13600</v>
      </c>
      <c r="M402" s="58" t="s">
        <v>907</v>
      </c>
      <c r="N402" s="58">
        <v>50</v>
      </c>
      <c r="O402" s="58">
        <v>2018</v>
      </c>
      <c r="P402" s="58">
        <v>2019</v>
      </c>
    </row>
    <row r="403" spans="1:16" s="2" customFormat="1" ht="43.5" customHeight="1">
      <c r="A403" s="58">
        <v>30</v>
      </c>
      <c r="B403" s="58" t="s">
        <v>908</v>
      </c>
      <c r="C403" s="58" t="s">
        <v>905</v>
      </c>
      <c r="D403" s="58" t="s">
        <v>909</v>
      </c>
      <c r="E403" s="58">
        <v>3669</v>
      </c>
      <c r="F403" s="58">
        <v>200</v>
      </c>
      <c r="G403" s="58">
        <v>13600</v>
      </c>
      <c r="H403" s="58">
        <v>200</v>
      </c>
      <c r="I403" s="58">
        <v>150</v>
      </c>
      <c r="J403" s="58">
        <v>50</v>
      </c>
      <c r="K403" s="58">
        <v>0</v>
      </c>
      <c r="L403" s="58">
        <v>13600</v>
      </c>
      <c r="M403" s="58" t="s">
        <v>910</v>
      </c>
      <c r="N403" s="58">
        <v>50</v>
      </c>
      <c r="O403" s="58">
        <v>2018</v>
      </c>
      <c r="P403" s="58">
        <v>2019</v>
      </c>
    </row>
    <row r="404" spans="1:16" s="2" customFormat="1" ht="45.75" customHeight="1">
      <c r="A404" s="58">
        <v>31</v>
      </c>
      <c r="B404" s="58" t="s">
        <v>911</v>
      </c>
      <c r="C404" s="58" t="s">
        <v>912</v>
      </c>
      <c r="D404" s="58" t="s">
        <v>913</v>
      </c>
      <c r="E404" s="58">
        <v>3160</v>
      </c>
      <c r="F404" s="58">
        <v>120</v>
      </c>
      <c r="G404" s="58">
        <v>36340</v>
      </c>
      <c r="H404" s="58">
        <v>120</v>
      </c>
      <c r="I404" s="58">
        <v>0</v>
      </c>
      <c r="J404" s="58">
        <v>0</v>
      </c>
      <c r="K404" s="58">
        <v>120</v>
      </c>
      <c r="L404" s="58">
        <v>36340</v>
      </c>
      <c r="M404" s="58"/>
      <c r="N404" s="58"/>
      <c r="O404" s="58"/>
      <c r="P404" s="58"/>
    </row>
    <row r="405" spans="1:16" s="2" customFormat="1" ht="36" customHeight="1">
      <c r="A405" s="58">
        <v>32</v>
      </c>
      <c r="B405" s="58" t="s">
        <v>914</v>
      </c>
      <c r="C405" s="58" t="s">
        <v>915</v>
      </c>
      <c r="D405" s="58" t="s">
        <v>916</v>
      </c>
      <c r="E405" s="58">
        <v>2400</v>
      </c>
      <c r="F405" s="58">
        <v>110</v>
      </c>
      <c r="G405" s="58">
        <v>3560</v>
      </c>
      <c r="H405" s="58">
        <v>110</v>
      </c>
      <c r="I405" s="58">
        <v>0</v>
      </c>
      <c r="J405" s="58">
        <v>110</v>
      </c>
      <c r="K405" s="58">
        <v>0</v>
      </c>
      <c r="L405" s="58">
        <v>3560</v>
      </c>
      <c r="M405" s="58" t="s">
        <v>914</v>
      </c>
      <c r="N405" s="58">
        <v>110</v>
      </c>
      <c r="O405" s="58">
        <v>2018</v>
      </c>
      <c r="P405" s="58">
        <v>2019</v>
      </c>
    </row>
    <row r="406" spans="1:16" s="2" customFormat="1" ht="58.5" customHeight="1">
      <c r="A406" s="58">
        <v>33</v>
      </c>
      <c r="B406" s="58" t="s">
        <v>917</v>
      </c>
      <c r="C406" s="58" t="s">
        <v>918</v>
      </c>
      <c r="D406" s="58" t="s">
        <v>919</v>
      </c>
      <c r="E406" s="58">
        <v>1027</v>
      </c>
      <c r="F406" s="58">
        <v>50</v>
      </c>
      <c r="G406" s="58">
        <v>4000</v>
      </c>
      <c r="H406" s="58">
        <v>50</v>
      </c>
      <c r="I406" s="58">
        <v>0</v>
      </c>
      <c r="J406" s="58">
        <v>50</v>
      </c>
      <c r="K406" s="58">
        <v>0</v>
      </c>
      <c r="L406" s="58">
        <v>4000</v>
      </c>
      <c r="M406" s="58" t="s">
        <v>920</v>
      </c>
      <c r="N406" s="58">
        <v>50</v>
      </c>
      <c r="O406" s="58">
        <v>2018</v>
      </c>
      <c r="P406" s="58">
        <v>2019</v>
      </c>
    </row>
    <row r="407" spans="1:16" s="2" customFormat="1" ht="46.5" customHeight="1">
      <c r="A407" s="58">
        <v>34</v>
      </c>
      <c r="B407" s="58" t="s">
        <v>921</v>
      </c>
      <c r="C407" s="58" t="s">
        <v>915</v>
      </c>
      <c r="D407" s="58" t="s">
        <v>903</v>
      </c>
      <c r="E407" s="58">
        <v>2189</v>
      </c>
      <c r="F407" s="58">
        <v>110</v>
      </c>
      <c r="G407" s="58">
        <v>8800</v>
      </c>
      <c r="H407" s="58">
        <v>110</v>
      </c>
      <c r="I407" s="58">
        <v>0</v>
      </c>
      <c r="J407" s="58">
        <v>110</v>
      </c>
      <c r="K407" s="58">
        <v>0</v>
      </c>
      <c r="L407" s="58">
        <v>8800</v>
      </c>
      <c r="M407" s="58" t="s">
        <v>922</v>
      </c>
      <c r="N407" s="58">
        <v>110</v>
      </c>
      <c r="O407" s="58">
        <v>2018</v>
      </c>
      <c r="P407" s="58">
        <v>2019</v>
      </c>
    </row>
    <row r="408" spans="1:16" s="2" customFormat="1" ht="44.25" customHeight="1">
      <c r="A408" s="58">
        <v>35</v>
      </c>
      <c r="B408" s="58" t="s">
        <v>923</v>
      </c>
      <c r="C408" s="58" t="s">
        <v>924</v>
      </c>
      <c r="D408" s="58" t="s">
        <v>925</v>
      </c>
      <c r="E408" s="58">
        <v>920</v>
      </c>
      <c r="F408" s="58">
        <v>50</v>
      </c>
      <c r="G408" s="58">
        <v>4800</v>
      </c>
      <c r="H408" s="58">
        <v>50</v>
      </c>
      <c r="I408" s="58">
        <v>0</v>
      </c>
      <c r="J408" s="58">
        <v>50</v>
      </c>
      <c r="K408" s="58">
        <v>0</v>
      </c>
      <c r="L408" s="58">
        <v>4800</v>
      </c>
      <c r="M408" s="58" t="s">
        <v>923</v>
      </c>
      <c r="N408" s="58">
        <v>50</v>
      </c>
      <c r="O408" s="58">
        <v>2018</v>
      </c>
      <c r="P408" s="58">
        <v>2019</v>
      </c>
    </row>
    <row r="409" spans="1:19" s="1" customFormat="1" ht="43.5" customHeight="1">
      <c r="A409" s="58">
        <v>36</v>
      </c>
      <c r="B409" s="58" t="s">
        <v>926</v>
      </c>
      <c r="C409" s="58" t="s">
        <v>924</v>
      </c>
      <c r="D409" s="58" t="s">
        <v>927</v>
      </c>
      <c r="E409" s="58">
        <v>1400</v>
      </c>
      <c r="F409" s="58">
        <v>58</v>
      </c>
      <c r="G409" s="58">
        <v>2122</v>
      </c>
      <c r="H409" s="58">
        <v>58</v>
      </c>
      <c r="I409" s="58">
        <v>58</v>
      </c>
      <c r="J409" s="58">
        <v>0</v>
      </c>
      <c r="K409" s="58">
        <v>0</v>
      </c>
      <c r="L409" s="58">
        <v>2122</v>
      </c>
      <c r="M409" s="58"/>
      <c r="N409" s="58"/>
      <c r="O409" s="58"/>
      <c r="P409" s="58"/>
      <c r="Q409" s="2"/>
      <c r="R409" s="2"/>
      <c r="S409" s="2"/>
    </row>
    <row r="410" spans="1:19" s="1" customFormat="1" ht="49.5" customHeight="1">
      <c r="A410" s="58">
        <v>37</v>
      </c>
      <c r="B410" s="58" t="s">
        <v>928</v>
      </c>
      <c r="C410" s="58" t="s">
        <v>929</v>
      </c>
      <c r="D410" s="58" t="s">
        <v>930</v>
      </c>
      <c r="E410" s="58">
        <v>1324</v>
      </c>
      <c r="F410" s="58">
        <v>97</v>
      </c>
      <c r="G410" s="58">
        <v>13840</v>
      </c>
      <c r="H410" s="58">
        <v>97</v>
      </c>
      <c r="I410" s="58">
        <v>21</v>
      </c>
      <c r="J410" s="58">
        <v>76</v>
      </c>
      <c r="K410" s="58">
        <v>0</v>
      </c>
      <c r="L410" s="58">
        <v>13840</v>
      </c>
      <c r="M410" s="58" t="s">
        <v>931</v>
      </c>
      <c r="N410" s="58">
        <v>76</v>
      </c>
      <c r="O410" s="58">
        <v>2017</v>
      </c>
      <c r="P410" s="58">
        <v>2019</v>
      </c>
      <c r="Q410" s="2"/>
      <c r="R410" s="2"/>
      <c r="S410" s="2"/>
    </row>
    <row r="411" spans="1:19" s="1" customFormat="1" ht="54.75" customHeight="1">
      <c r="A411" s="58">
        <v>38</v>
      </c>
      <c r="B411" s="58" t="s">
        <v>932</v>
      </c>
      <c r="C411" s="58" t="s">
        <v>929</v>
      </c>
      <c r="D411" s="58" t="s">
        <v>933</v>
      </c>
      <c r="E411" s="58">
        <v>3160</v>
      </c>
      <c r="F411" s="58">
        <v>110</v>
      </c>
      <c r="G411" s="58">
        <v>13200</v>
      </c>
      <c r="H411" s="58">
        <v>110</v>
      </c>
      <c r="I411" s="58">
        <v>0</v>
      </c>
      <c r="J411" s="58">
        <v>110</v>
      </c>
      <c r="K411" s="58">
        <v>0</v>
      </c>
      <c r="L411" s="58">
        <v>13200</v>
      </c>
      <c r="M411" s="58" t="s">
        <v>934</v>
      </c>
      <c r="N411" s="58">
        <v>110</v>
      </c>
      <c r="O411" s="58">
        <v>2018</v>
      </c>
      <c r="P411" s="58">
        <v>2019</v>
      </c>
      <c r="Q411" s="2"/>
      <c r="R411" s="2"/>
      <c r="S411" s="2"/>
    </row>
    <row r="412" spans="1:19" s="1" customFormat="1" ht="90.75" customHeight="1">
      <c r="A412" s="58">
        <v>39</v>
      </c>
      <c r="B412" s="58" t="s">
        <v>935</v>
      </c>
      <c r="C412" s="58" t="s">
        <v>929</v>
      </c>
      <c r="D412" s="58" t="s">
        <v>936</v>
      </c>
      <c r="E412" s="58">
        <v>937</v>
      </c>
      <c r="F412" s="58">
        <v>80</v>
      </c>
      <c r="G412" s="58">
        <v>6640</v>
      </c>
      <c r="H412" s="58">
        <v>80</v>
      </c>
      <c r="I412" s="58">
        <v>20</v>
      </c>
      <c r="J412" s="58">
        <v>60</v>
      </c>
      <c r="K412" s="58">
        <v>0</v>
      </c>
      <c r="L412" s="58">
        <v>6640</v>
      </c>
      <c r="M412" s="58" t="s">
        <v>937</v>
      </c>
      <c r="N412" s="58">
        <v>60</v>
      </c>
      <c r="O412" s="58">
        <v>2018</v>
      </c>
      <c r="P412" s="58">
        <v>2019</v>
      </c>
      <c r="Q412" s="2"/>
      <c r="R412" s="2"/>
      <c r="S412" s="2"/>
    </row>
    <row r="413" spans="1:19" s="1" customFormat="1" ht="64.5" customHeight="1">
      <c r="A413" s="58">
        <v>40</v>
      </c>
      <c r="B413" s="58" t="s">
        <v>938</v>
      </c>
      <c r="C413" s="58" t="s">
        <v>929</v>
      </c>
      <c r="D413" s="58" t="s">
        <v>939</v>
      </c>
      <c r="E413" s="58">
        <v>1320</v>
      </c>
      <c r="F413" s="58">
        <v>75</v>
      </c>
      <c r="G413" s="58">
        <v>10725</v>
      </c>
      <c r="H413" s="58">
        <v>75</v>
      </c>
      <c r="I413" s="58">
        <v>0</v>
      </c>
      <c r="J413" s="58">
        <v>75</v>
      </c>
      <c r="K413" s="58">
        <v>0</v>
      </c>
      <c r="L413" s="58">
        <v>10725</v>
      </c>
      <c r="M413" s="58" t="s">
        <v>940</v>
      </c>
      <c r="N413" s="58">
        <v>75</v>
      </c>
      <c r="O413" s="58">
        <v>2018</v>
      </c>
      <c r="P413" s="58">
        <v>2019</v>
      </c>
      <c r="Q413" s="2"/>
      <c r="R413" s="2"/>
      <c r="S413" s="2"/>
    </row>
    <row r="414" spans="1:19" s="1" customFormat="1" ht="33.75" customHeight="1">
      <c r="A414" s="58">
        <v>41</v>
      </c>
      <c r="B414" s="155" t="s">
        <v>941</v>
      </c>
      <c r="C414" s="155" t="s">
        <v>905</v>
      </c>
      <c r="D414" s="155" t="s">
        <v>942</v>
      </c>
      <c r="E414" s="155">
        <v>4000</v>
      </c>
      <c r="F414" s="155">
        <v>800</v>
      </c>
      <c r="G414" s="155">
        <v>20000</v>
      </c>
      <c r="H414" s="155">
        <v>800</v>
      </c>
      <c r="I414" s="155">
        <v>0</v>
      </c>
      <c r="J414" s="155">
        <v>0</v>
      </c>
      <c r="K414" s="155">
        <v>800</v>
      </c>
      <c r="L414" s="155">
        <v>20000</v>
      </c>
      <c r="M414" s="58"/>
      <c r="N414" s="58"/>
      <c r="O414" s="58"/>
      <c r="P414" s="58"/>
      <c r="Q414" s="2"/>
      <c r="R414" s="2"/>
      <c r="S414" s="2"/>
    </row>
    <row r="415" spans="1:19" s="1" customFormat="1" ht="26.25" customHeight="1">
      <c r="A415" s="58">
        <v>42</v>
      </c>
      <c r="B415" s="155" t="s">
        <v>943</v>
      </c>
      <c r="C415" s="156" t="s">
        <v>944</v>
      </c>
      <c r="D415" s="156" t="s">
        <v>945</v>
      </c>
      <c r="E415" s="58">
        <v>4800</v>
      </c>
      <c r="F415" s="58">
        <v>680</v>
      </c>
      <c r="G415" s="156">
        <v>26500</v>
      </c>
      <c r="H415" s="58">
        <v>680</v>
      </c>
      <c r="I415" s="58">
        <v>0</v>
      </c>
      <c r="J415" s="58">
        <v>0</v>
      </c>
      <c r="K415" s="58">
        <v>680</v>
      </c>
      <c r="L415" s="156">
        <v>26500</v>
      </c>
      <c r="M415" s="58"/>
      <c r="N415" s="58"/>
      <c r="O415" s="58"/>
      <c r="P415" s="58"/>
      <c r="Q415" s="2"/>
      <c r="R415" s="2"/>
      <c r="S415" s="2"/>
    </row>
    <row r="416" spans="1:19" s="1" customFormat="1" ht="38.25" customHeight="1">
      <c r="A416" s="58">
        <v>43</v>
      </c>
      <c r="B416" s="155" t="s">
        <v>946</v>
      </c>
      <c r="C416" s="156" t="s">
        <v>947</v>
      </c>
      <c r="D416" s="156" t="s">
        <v>948</v>
      </c>
      <c r="E416" s="58">
        <v>1600</v>
      </c>
      <c r="F416" s="58">
        <v>200</v>
      </c>
      <c r="G416" s="156">
        <v>17000</v>
      </c>
      <c r="H416" s="58">
        <v>200</v>
      </c>
      <c r="I416" s="58">
        <v>0</v>
      </c>
      <c r="J416" s="58">
        <v>0</v>
      </c>
      <c r="K416" s="58">
        <v>200</v>
      </c>
      <c r="L416" s="156">
        <v>17000</v>
      </c>
      <c r="M416" s="58"/>
      <c r="N416" s="58"/>
      <c r="O416" s="58"/>
      <c r="P416" s="58"/>
      <c r="Q416" s="2"/>
      <c r="R416" s="2"/>
      <c r="S416" s="2"/>
    </row>
    <row r="417" spans="1:19" s="1" customFormat="1" ht="42.75" customHeight="1">
      <c r="A417" s="58">
        <v>44</v>
      </c>
      <c r="B417" s="155" t="s">
        <v>949</v>
      </c>
      <c r="C417" s="156" t="s">
        <v>950</v>
      </c>
      <c r="D417" s="156" t="s">
        <v>951</v>
      </c>
      <c r="E417" s="58">
        <v>4913</v>
      </c>
      <c r="F417" s="58">
        <v>430</v>
      </c>
      <c r="G417" s="156">
        <v>28483</v>
      </c>
      <c r="H417" s="58">
        <v>430</v>
      </c>
      <c r="I417" s="58">
        <v>0</v>
      </c>
      <c r="J417" s="58">
        <v>0</v>
      </c>
      <c r="K417" s="58">
        <v>430</v>
      </c>
      <c r="L417" s="156">
        <v>28483</v>
      </c>
      <c r="M417" s="58"/>
      <c r="N417" s="58"/>
      <c r="O417" s="58"/>
      <c r="P417" s="58"/>
      <c r="Q417" s="2"/>
      <c r="R417" s="2"/>
      <c r="S417" s="2"/>
    </row>
    <row r="418" spans="1:19" s="1" customFormat="1" ht="39" customHeight="1">
      <c r="A418" s="58">
        <v>45</v>
      </c>
      <c r="B418" s="155" t="s">
        <v>952</v>
      </c>
      <c r="C418" s="155" t="s">
        <v>953</v>
      </c>
      <c r="D418" s="155" t="s">
        <v>954</v>
      </c>
      <c r="E418" s="155">
        <v>1830</v>
      </c>
      <c r="F418" s="155">
        <v>220</v>
      </c>
      <c r="G418" s="155">
        <v>9800</v>
      </c>
      <c r="H418" s="155">
        <v>220</v>
      </c>
      <c r="I418" s="155">
        <v>0</v>
      </c>
      <c r="J418" s="155">
        <v>0</v>
      </c>
      <c r="K418" s="155">
        <v>220</v>
      </c>
      <c r="L418" s="155">
        <v>9800</v>
      </c>
      <c r="M418" s="58"/>
      <c r="N418" s="58"/>
      <c r="O418" s="58"/>
      <c r="P418" s="58"/>
      <c r="Q418" s="2"/>
      <c r="R418" s="2"/>
      <c r="S418" s="2"/>
    </row>
    <row r="419" spans="1:19" s="1" customFormat="1" ht="27.75" customHeight="1">
      <c r="A419" s="58">
        <v>46</v>
      </c>
      <c r="B419" s="155" t="s">
        <v>955</v>
      </c>
      <c r="C419" s="155" t="s">
        <v>956</v>
      </c>
      <c r="D419" s="155" t="s">
        <v>957</v>
      </c>
      <c r="E419" s="155">
        <v>1900</v>
      </c>
      <c r="F419" s="155">
        <v>340</v>
      </c>
      <c r="G419" s="155">
        <v>28000</v>
      </c>
      <c r="H419" s="155">
        <v>340</v>
      </c>
      <c r="I419" s="155">
        <v>0</v>
      </c>
      <c r="J419" s="155">
        <v>0</v>
      </c>
      <c r="K419" s="155">
        <v>340</v>
      </c>
      <c r="L419" s="155">
        <v>28000</v>
      </c>
      <c r="M419" s="58"/>
      <c r="N419" s="58"/>
      <c r="O419" s="58"/>
      <c r="P419" s="58"/>
      <c r="Q419" s="2"/>
      <c r="R419" s="2"/>
      <c r="S419" s="2"/>
    </row>
    <row r="420" spans="1:19" s="1" customFormat="1" ht="23.25" customHeight="1">
      <c r="A420" s="58">
        <v>47</v>
      </c>
      <c r="B420" s="155" t="s">
        <v>958</v>
      </c>
      <c r="C420" s="156" t="s">
        <v>956</v>
      </c>
      <c r="D420" s="156" t="s">
        <v>959</v>
      </c>
      <c r="E420" s="58">
        <v>1900</v>
      </c>
      <c r="F420" s="58">
        <v>340</v>
      </c>
      <c r="G420" s="156">
        <v>28000</v>
      </c>
      <c r="H420" s="58">
        <v>340</v>
      </c>
      <c r="I420" s="58">
        <v>0</v>
      </c>
      <c r="J420" s="58">
        <v>0</v>
      </c>
      <c r="K420" s="58">
        <v>340</v>
      </c>
      <c r="L420" s="156">
        <v>28000</v>
      </c>
      <c r="M420" s="58"/>
      <c r="N420" s="58"/>
      <c r="O420" s="58"/>
      <c r="P420" s="58"/>
      <c r="Q420" s="2"/>
      <c r="R420" s="2"/>
      <c r="S420" s="2"/>
    </row>
    <row r="421" spans="1:19" s="1" customFormat="1" ht="27" customHeight="1">
      <c r="A421" s="58">
        <v>48</v>
      </c>
      <c r="B421" s="155" t="s">
        <v>960</v>
      </c>
      <c r="C421" s="156" t="s">
        <v>721</v>
      </c>
      <c r="D421" s="156" t="s">
        <v>961</v>
      </c>
      <c r="E421" s="58">
        <v>1000</v>
      </c>
      <c r="F421" s="58">
        <v>100</v>
      </c>
      <c r="G421" s="156">
        <v>39000</v>
      </c>
      <c r="H421" s="58">
        <v>100</v>
      </c>
      <c r="I421" s="58">
        <v>0</v>
      </c>
      <c r="J421" s="58">
        <v>0</v>
      </c>
      <c r="K421" s="58">
        <v>100</v>
      </c>
      <c r="L421" s="156">
        <v>39000</v>
      </c>
      <c r="M421" s="58"/>
      <c r="N421" s="58"/>
      <c r="O421" s="58"/>
      <c r="P421" s="58"/>
      <c r="Q421" s="2"/>
      <c r="R421" s="2"/>
      <c r="S421" s="2"/>
    </row>
    <row r="422" spans="1:19" s="1" customFormat="1" ht="27.75" customHeight="1">
      <c r="A422" s="58">
        <v>49</v>
      </c>
      <c r="B422" s="155" t="s">
        <v>962</v>
      </c>
      <c r="C422" s="155" t="s">
        <v>963</v>
      </c>
      <c r="D422" s="155" t="s">
        <v>964</v>
      </c>
      <c r="E422" s="155">
        <v>1800</v>
      </c>
      <c r="F422" s="155">
        <v>220</v>
      </c>
      <c r="G422" s="155">
        <v>9450</v>
      </c>
      <c r="H422" s="155">
        <v>220</v>
      </c>
      <c r="I422" s="155">
        <v>0</v>
      </c>
      <c r="J422" s="155">
        <v>0</v>
      </c>
      <c r="K422" s="155">
        <v>220</v>
      </c>
      <c r="L422" s="155">
        <v>9450</v>
      </c>
      <c r="M422" s="58"/>
      <c r="N422" s="58"/>
      <c r="O422" s="58"/>
      <c r="P422" s="58"/>
      <c r="Q422" s="2"/>
      <c r="R422" s="2"/>
      <c r="S422" s="2"/>
    </row>
    <row r="423" spans="1:19" s="1" customFormat="1" ht="22.5" customHeight="1">
      <c r="A423" s="147" t="s">
        <v>965</v>
      </c>
      <c r="B423" s="147"/>
      <c r="C423" s="147"/>
      <c r="D423" s="147"/>
      <c r="E423" s="80">
        <f aca="true" t="shared" si="82" ref="E423:L423">E424</f>
        <v>8005</v>
      </c>
      <c r="F423" s="80">
        <f t="shared" si="82"/>
        <v>500</v>
      </c>
      <c r="G423" s="80">
        <f t="shared" si="82"/>
        <v>40050</v>
      </c>
      <c r="H423" s="80">
        <f t="shared" si="82"/>
        <v>500</v>
      </c>
      <c r="I423" s="80">
        <f t="shared" si="82"/>
        <v>0</v>
      </c>
      <c r="J423" s="80">
        <f t="shared" si="82"/>
        <v>0</v>
      </c>
      <c r="K423" s="80">
        <f t="shared" si="82"/>
        <v>500</v>
      </c>
      <c r="L423" s="80">
        <f t="shared" si="82"/>
        <v>40050</v>
      </c>
      <c r="M423" s="80"/>
      <c r="N423" s="80"/>
      <c r="O423" s="80"/>
      <c r="P423" s="80"/>
      <c r="Q423" s="2"/>
      <c r="R423" s="2"/>
      <c r="S423" s="2"/>
    </row>
    <row r="424" spans="1:19" s="1" customFormat="1" ht="43.5" customHeight="1">
      <c r="A424" s="18">
        <v>50</v>
      </c>
      <c r="B424" s="157" t="s">
        <v>966</v>
      </c>
      <c r="C424" s="157" t="s">
        <v>967</v>
      </c>
      <c r="D424" s="157" t="s">
        <v>968</v>
      </c>
      <c r="E424" s="158">
        <v>8005</v>
      </c>
      <c r="F424" s="158">
        <v>500</v>
      </c>
      <c r="G424" s="18">
        <v>40050</v>
      </c>
      <c r="H424" s="78">
        <f>I424+J424+K424</f>
        <v>500</v>
      </c>
      <c r="I424" s="78">
        <v>0</v>
      </c>
      <c r="J424" s="78">
        <v>0</v>
      </c>
      <c r="K424" s="78">
        <v>500</v>
      </c>
      <c r="L424" s="18">
        <v>40050</v>
      </c>
      <c r="M424" s="78"/>
      <c r="N424" s="78"/>
      <c r="O424" s="78"/>
      <c r="P424" s="78"/>
      <c r="Q424" s="2"/>
      <c r="R424" s="2"/>
      <c r="S424" s="2"/>
    </row>
    <row r="425" spans="1:19" s="1" customFormat="1" ht="27.75" customHeight="1">
      <c r="A425" s="12" t="s">
        <v>969</v>
      </c>
      <c r="B425" s="12"/>
      <c r="C425" s="12"/>
      <c r="D425" s="12"/>
      <c r="E425" s="12">
        <f aca="true" t="shared" si="83" ref="E425:L425">SUM(E426:E432)</f>
        <v>21591</v>
      </c>
      <c r="F425" s="12">
        <f t="shared" si="83"/>
        <v>1107</v>
      </c>
      <c r="G425" s="12">
        <f t="shared" si="83"/>
        <v>120380.6</v>
      </c>
      <c r="H425" s="12">
        <f t="shared" si="83"/>
        <v>1107</v>
      </c>
      <c r="I425" s="12">
        <f t="shared" si="83"/>
        <v>0</v>
      </c>
      <c r="J425" s="12">
        <f t="shared" si="83"/>
        <v>0</v>
      </c>
      <c r="K425" s="12">
        <f t="shared" si="83"/>
        <v>1107</v>
      </c>
      <c r="L425" s="12">
        <f t="shared" si="83"/>
        <v>120380.6</v>
      </c>
      <c r="M425" s="12"/>
      <c r="N425" s="12"/>
      <c r="O425" s="12"/>
      <c r="P425" s="12"/>
      <c r="Q425" s="2"/>
      <c r="R425" s="2"/>
      <c r="S425" s="2"/>
    </row>
    <row r="426" spans="1:19" s="1" customFormat="1" ht="21.75" customHeight="1">
      <c r="A426" s="67">
        <v>51</v>
      </c>
      <c r="B426" s="58" t="s">
        <v>970</v>
      </c>
      <c r="C426" s="58" t="s">
        <v>971</v>
      </c>
      <c r="D426" s="58" t="s">
        <v>970</v>
      </c>
      <c r="E426" s="58">
        <v>8497</v>
      </c>
      <c r="F426" s="67">
        <v>430</v>
      </c>
      <c r="G426" s="58">
        <v>47206</v>
      </c>
      <c r="H426" s="67">
        <f aca="true" t="shared" si="84" ref="H426:H432">SUM(I426:K426)</f>
        <v>430</v>
      </c>
      <c r="I426" s="58">
        <v>0</v>
      </c>
      <c r="J426" s="67">
        <v>0</v>
      </c>
      <c r="K426" s="67">
        <v>430</v>
      </c>
      <c r="L426" s="58">
        <v>47206</v>
      </c>
      <c r="M426" s="67"/>
      <c r="N426" s="67"/>
      <c r="O426" s="67"/>
      <c r="P426" s="67"/>
      <c r="Q426" s="2"/>
      <c r="R426" s="2"/>
      <c r="S426" s="2"/>
    </row>
    <row r="427" spans="1:19" s="1" customFormat="1" ht="27.75" customHeight="1">
      <c r="A427" s="67">
        <v>52</v>
      </c>
      <c r="B427" s="58" t="s">
        <v>972</v>
      </c>
      <c r="C427" s="58" t="s">
        <v>973</v>
      </c>
      <c r="D427" s="58" t="s">
        <v>974</v>
      </c>
      <c r="E427" s="58">
        <v>1719</v>
      </c>
      <c r="F427" s="67">
        <v>85</v>
      </c>
      <c r="G427" s="58">
        <v>10106</v>
      </c>
      <c r="H427" s="67">
        <f t="shared" si="84"/>
        <v>85</v>
      </c>
      <c r="I427" s="58">
        <v>0</v>
      </c>
      <c r="J427" s="67">
        <v>0</v>
      </c>
      <c r="K427" s="67">
        <v>85</v>
      </c>
      <c r="L427" s="58">
        <v>10106</v>
      </c>
      <c r="M427" s="67"/>
      <c r="N427" s="67"/>
      <c r="O427" s="67"/>
      <c r="P427" s="67"/>
      <c r="Q427" s="2"/>
      <c r="R427" s="2"/>
      <c r="S427" s="2"/>
    </row>
    <row r="428" spans="1:19" s="1" customFormat="1" ht="26.25" customHeight="1">
      <c r="A428" s="67">
        <v>53</v>
      </c>
      <c r="B428" s="58" t="s">
        <v>975</v>
      </c>
      <c r="C428" s="58" t="s">
        <v>976</v>
      </c>
      <c r="D428" s="58" t="s">
        <v>977</v>
      </c>
      <c r="E428" s="58">
        <v>1191</v>
      </c>
      <c r="F428" s="68">
        <v>60</v>
      </c>
      <c r="G428" s="58">
        <v>6612</v>
      </c>
      <c r="H428" s="68">
        <f t="shared" si="84"/>
        <v>60</v>
      </c>
      <c r="I428" s="58">
        <v>0</v>
      </c>
      <c r="J428" s="68">
        <v>0</v>
      </c>
      <c r="K428" s="68">
        <v>60</v>
      </c>
      <c r="L428" s="58">
        <v>6612</v>
      </c>
      <c r="M428" s="68"/>
      <c r="N428" s="68"/>
      <c r="O428" s="68"/>
      <c r="P428" s="68"/>
      <c r="Q428" s="2"/>
      <c r="R428" s="2"/>
      <c r="S428" s="2"/>
    </row>
    <row r="429" spans="1:19" s="1" customFormat="1" ht="36.75" customHeight="1">
      <c r="A429" s="67">
        <v>54</v>
      </c>
      <c r="B429" s="58" t="s">
        <v>978</v>
      </c>
      <c r="C429" s="58" t="s">
        <v>979</v>
      </c>
      <c r="D429" s="58" t="s">
        <v>980</v>
      </c>
      <c r="E429" s="58">
        <v>3356</v>
      </c>
      <c r="F429" s="68">
        <v>196</v>
      </c>
      <c r="G429" s="58">
        <v>17850</v>
      </c>
      <c r="H429" s="68">
        <f t="shared" si="84"/>
        <v>196</v>
      </c>
      <c r="I429" s="58">
        <v>0</v>
      </c>
      <c r="J429" s="68">
        <v>0</v>
      </c>
      <c r="K429" s="68">
        <v>196</v>
      </c>
      <c r="L429" s="58">
        <v>17850</v>
      </c>
      <c r="M429" s="68"/>
      <c r="N429" s="68"/>
      <c r="O429" s="67"/>
      <c r="P429" s="67"/>
      <c r="Q429" s="2"/>
      <c r="R429" s="2"/>
      <c r="S429" s="2"/>
    </row>
    <row r="430" spans="1:19" s="1" customFormat="1" ht="35.25" customHeight="1">
      <c r="A430" s="67">
        <v>55</v>
      </c>
      <c r="B430" s="58" t="s">
        <v>981</v>
      </c>
      <c r="C430" s="58" t="s">
        <v>982</v>
      </c>
      <c r="D430" s="58" t="s">
        <v>983</v>
      </c>
      <c r="E430" s="58">
        <v>1061</v>
      </c>
      <c r="F430" s="58">
        <v>51</v>
      </c>
      <c r="G430" s="58">
        <v>6012</v>
      </c>
      <c r="H430" s="58">
        <f t="shared" si="84"/>
        <v>51</v>
      </c>
      <c r="I430" s="58">
        <v>0</v>
      </c>
      <c r="J430" s="67">
        <v>0</v>
      </c>
      <c r="K430" s="67">
        <v>51</v>
      </c>
      <c r="L430" s="58">
        <v>6012</v>
      </c>
      <c r="M430" s="67"/>
      <c r="N430" s="67"/>
      <c r="O430" s="67"/>
      <c r="P430" s="67"/>
      <c r="Q430" s="2"/>
      <c r="R430" s="2"/>
      <c r="S430" s="2"/>
    </row>
    <row r="431" spans="1:19" s="1" customFormat="1" ht="34.5" customHeight="1">
      <c r="A431" s="67">
        <v>56</v>
      </c>
      <c r="B431" s="58" t="s">
        <v>984</v>
      </c>
      <c r="C431" s="58" t="s">
        <v>985</v>
      </c>
      <c r="D431" s="58" t="s">
        <v>986</v>
      </c>
      <c r="E431" s="58">
        <v>2928</v>
      </c>
      <c r="F431" s="58">
        <v>149</v>
      </c>
      <c r="G431" s="58">
        <v>16268.6</v>
      </c>
      <c r="H431" s="58">
        <f t="shared" si="84"/>
        <v>149</v>
      </c>
      <c r="I431" s="58">
        <v>0</v>
      </c>
      <c r="J431" s="68">
        <v>0</v>
      </c>
      <c r="K431" s="68">
        <v>149</v>
      </c>
      <c r="L431" s="58">
        <v>16268.6</v>
      </c>
      <c r="M431" s="58"/>
      <c r="N431" s="68"/>
      <c r="O431" s="68"/>
      <c r="P431" s="68"/>
      <c r="Q431" s="2"/>
      <c r="R431" s="2"/>
      <c r="S431" s="2"/>
    </row>
    <row r="432" spans="1:19" s="1" customFormat="1" ht="33" customHeight="1">
      <c r="A432" s="67">
        <v>57</v>
      </c>
      <c r="B432" s="58" t="s">
        <v>987</v>
      </c>
      <c r="C432" s="58" t="s">
        <v>988</v>
      </c>
      <c r="D432" s="58" t="s">
        <v>989</v>
      </c>
      <c r="E432" s="58">
        <v>2839</v>
      </c>
      <c r="F432" s="58">
        <v>136</v>
      </c>
      <c r="G432" s="58">
        <v>16326</v>
      </c>
      <c r="H432" s="58">
        <f t="shared" si="84"/>
        <v>136</v>
      </c>
      <c r="I432" s="58">
        <v>0</v>
      </c>
      <c r="J432" s="68">
        <v>0</v>
      </c>
      <c r="K432" s="68">
        <v>136</v>
      </c>
      <c r="L432" s="58">
        <v>16326</v>
      </c>
      <c r="M432" s="58"/>
      <c r="N432" s="68"/>
      <c r="O432" s="68"/>
      <c r="P432" s="68"/>
      <c r="Q432" s="2"/>
      <c r="R432" s="2"/>
      <c r="S432" s="2"/>
    </row>
    <row r="433" spans="1:19" s="1" customFormat="1" ht="33.75" customHeight="1">
      <c r="A433" s="147" t="s">
        <v>990</v>
      </c>
      <c r="B433" s="147"/>
      <c r="C433" s="147"/>
      <c r="D433" s="147"/>
      <c r="E433" s="147">
        <f aca="true" t="shared" si="85" ref="E433:L433">E434+E435+E436</f>
        <v>51410</v>
      </c>
      <c r="F433" s="147">
        <f t="shared" si="85"/>
        <v>1060</v>
      </c>
      <c r="G433" s="147">
        <f t="shared" si="85"/>
        <v>95400</v>
      </c>
      <c r="H433" s="147">
        <f t="shared" si="85"/>
        <v>1060</v>
      </c>
      <c r="I433" s="147">
        <f t="shared" si="85"/>
        <v>1060</v>
      </c>
      <c r="J433" s="147">
        <f t="shared" si="85"/>
        <v>0</v>
      </c>
      <c r="K433" s="147">
        <f t="shared" si="85"/>
        <v>0</v>
      </c>
      <c r="L433" s="147">
        <f t="shared" si="85"/>
        <v>95400</v>
      </c>
      <c r="M433" s="160"/>
      <c r="N433" s="160"/>
      <c r="O433" s="160"/>
      <c r="P433" s="160"/>
      <c r="Q433" s="2"/>
      <c r="R433" s="2"/>
      <c r="S433" s="2"/>
    </row>
    <row r="434" spans="1:19" s="1" customFormat="1" ht="69.75" customHeight="1">
      <c r="A434" s="18">
        <v>58</v>
      </c>
      <c r="B434" s="18" t="s">
        <v>991</v>
      </c>
      <c r="C434" s="18" t="s">
        <v>992</v>
      </c>
      <c r="D434" s="159" t="s">
        <v>993</v>
      </c>
      <c r="E434" s="18">
        <v>15520</v>
      </c>
      <c r="F434" s="18">
        <v>320</v>
      </c>
      <c r="G434" s="18">
        <v>28800</v>
      </c>
      <c r="H434" s="78">
        <f aca="true" t="shared" si="86" ref="H434:H436">I434+J434+K434</f>
        <v>320</v>
      </c>
      <c r="I434" s="18">
        <v>320</v>
      </c>
      <c r="J434" s="78">
        <v>0</v>
      </c>
      <c r="K434" s="78">
        <v>0</v>
      </c>
      <c r="L434" s="78">
        <v>28800</v>
      </c>
      <c r="M434" s="160"/>
      <c r="N434" s="160"/>
      <c r="O434" s="160"/>
      <c r="P434" s="160"/>
      <c r="Q434" s="2"/>
      <c r="R434" s="2"/>
      <c r="S434" s="2"/>
    </row>
    <row r="435" spans="1:19" s="1" customFormat="1" ht="131.25" customHeight="1">
      <c r="A435" s="18">
        <v>59</v>
      </c>
      <c r="B435" s="18" t="s">
        <v>994</v>
      </c>
      <c r="C435" s="18" t="s">
        <v>992</v>
      </c>
      <c r="D435" s="159" t="s">
        <v>995</v>
      </c>
      <c r="E435" s="18">
        <v>18430</v>
      </c>
      <c r="F435" s="18">
        <v>380</v>
      </c>
      <c r="G435" s="18">
        <v>34200</v>
      </c>
      <c r="H435" s="78">
        <f t="shared" si="86"/>
        <v>380</v>
      </c>
      <c r="I435" s="18">
        <v>380</v>
      </c>
      <c r="J435" s="78">
        <v>0</v>
      </c>
      <c r="K435" s="78">
        <v>0</v>
      </c>
      <c r="L435" s="78">
        <v>34200</v>
      </c>
      <c r="M435" s="160"/>
      <c r="N435" s="160"/>
      <c r="O435" s="160"/>
      <c r="P435" s="160"/>
      <c r="Q435" s="2"/>
      <c r="R435" s="2"/>
      <c r="S435" s="2"/>
    </row>
    <row r="436" spans="1:19" s="1" customFormat="1" ht="42.75" customHeight="1">
      <c r="A436" s="18">
        <v>60</v>
      </c>
      <c r="B436" s="18" t="s">
        <v>996</v>
      </c>
      <c r="C436" s="18" t="s">
        <v>992</v>
      </c>
      <c r="D436" s="159" t="s">
        <v>997</v>
      </c>
      <c r="E436" s="18">
        <v>17460</v>
      </c>
      <c r="F436" s="18">
        <v>360</v>
      </c>
      <c r="G436" s="18">
        <v>32400</v>
      </c>
      <c r="H436" s="78">
        <f t="shared" si="86"/>
        <v>360</v>
      </c>
      <c r="I436" s="18">
        <v>360</v>
      </c>
      <c r="J436" s="78">
        <v>0</v>
      </c>
      <c r="K436" s="78">
        <v>0</v>
      </c>
      <c r="L436" s="78">
        <v>32400</v>
      </c>
      <c r="M436" s="160"/>
      <c r="N436" s="160"/>
      <c r="O436" s="160"/>
      <c r="P436" s="160"/>
      <c r="Q436" s="2"/>
      <c r="R436" s="2"/>
      <c r="S436" s="2"/>
    </row>
    <row r="437" spans="1:19" s="1" customFormat="1" ht="30" customHeight="1">
      <c r="A437" s="51" t="s">
        <v>998</v>
      </c>
      <c r="B437" s="51"/>
      <c r="C437" s="51"/>
      <c r="D437" s="51"/>
      <c r="E437" s="51">
        <f aca="true" t="shared" si="87" ref="E437:L437">SUM(E438:E447)</f>
        <v>59940</v>
      </c>
      <c r="F437" s="51">
        <f t="shared" si="87"/>
        <v>2220</v>
      </c>
      <c r="G437" s="51">
        <f t="shared" si="87"/>
        <v>199800</v>
      </c>
      <c r="H437" s="51">
        <f t="shared" si="87"/>
        <v>2220</v>
      </c>
      <c r="I437" s="51">
        <f t="shared" si="87"/>
        <v>1660</v>
      </c>
      <c r="J437" s="51">
        <f t="shared" si="87"/>
        <v>0</v>
      </c>
      <c r="K437" s="51">
        <f t="shared" si="87"/>
        <v>560</v>
      </c>
      <c r="L437" s="51">
        <f t="shared" si="87"/>
        <v>199800</v>
      </c>
      <c r="M437" s="51"/>
      <c r="N437" s="51"/>
      <c r="O437" s="51"/>
      <c r="P437" s="51"/>
      <c r="Q437" s="2"/>
      <c r="R437" s="2"/>
      <c r="S437" s="2"/>
    </row>
    <row r="438" spans="1:19" s="1" customFormat="1" ht="36.75" customHeight="1">
      <c r="A438" s="50">
        <v>61</v>
      </c>
      <c r="B438" s="50" t="s">
        <v>999</v>
      </c>
      <c r="C438" s="18" t="s">
        <v>1000</v>
      </c>
      <c r="D438" s="19" t="s">
        <v>1001</v>
      </c>
      <c r="E438" s="50">
        <v>12285</v>
      </c>
      <c r="F438" s="50">
        <v>455</v>
      </c>
      <c r="G438" s="50">
        <v>40950</v>
      </c>
      <c r="H438" s="50">
        <v>455</v>
      </c>
      <c r="I438" s="50">
        <v>455</v>
      </c>
      <c r="J438" s="50">
        <v>0</v>
      </c>
      <c r="K438" s="50">
        <v>0</v>
      </c>
      <c r="L438" s="50">
        <v>40950</v>
      </c>
      <c r="M438" s="50"/>
      <c r="N438" s="50"/>
      <c r="O438" s="50"/>
      <c r="P438" s="50"/>
      <c r="Q438" s="2"/>
      <c r="R438" s="2"/>
      <c r="S438" s="2"/>
    </row>
    <row r="439" spans="1:19" s="1" customFormat="1" ht="39" customHeight="1">
      <c r="A439" s="50">
        <v>62</v>
      </c>
      <c r="B439" s="50" t="s">
        <v>1002</v>
      </c>
      <c r="C439" s="18" t="s">
        <v>1000</v>
      </c>
      <c r="D439" s="19" t="s">
        <v>1003</v>
      </c>
      <c r="E439" s="50">
        <v>8775</v>
      </c>
      <c r="F439" s="50">
        <v>325</v>
      </c>
      <c r="G439" s="50">
        <v>29250</v>
      </c>
      <c r="H439" s="50">
        <v>325</v>
      </c>
      <c r="I439" s="50">
        <v>325</v>
      </c>
      <c r="J439" s="50">
        <v>0</v>
      </c>
      <c r="K439" s="50">
        <v>0</v>
      </c>
      <c r="L439" s="50">
        <v>29250</v>
      </c>
      <c r="M439" s="50"/>
      <c r="N439" s="50"/>
      <c r="O439" s="50"/>
      <c r="P439" s="50"/>
      <c r="Q439" s="2"/>
      <c r="R439" s="2"/>
      <c r="S439" s="2"/>
    </row>
    <row r="440" spans="1:19" s="1" customFormat="1" ht="39.75" customHeight="1">
      <c r="A440" s="50">
        <v>63</v>
      </c>
      <c r="B440" s="50" t="s">
        <v>1004</v>
      </c>
      <c r="C440" s="18" t="s">
        <v>1000</v>
      </c>
      <c r="D440" s="19" t="s">
        <v>1005</v>
      </c>
      <c r="E440" s="50">
        <v>8505</v>
      </c>
      <c r="F440" s="50">
        <v>315</v>
      </c>
      <c r="G440" s="50">
        <v>28350</v>
      </c>
      <c r="H440" s="50">
        <v>315</v>
      </c>
      <c r="I440" s="50">
        <v>315</v>
      </c>
      <c r="J440" s="50">
        <v>0</v>
      </c>
      <c r="K440" s="50">
        <v>0</v>
      </c>
      <c r="L440" s="50">
        <v>28350</v>
      </c>
      <c r="M440" s="50"/>
      <c r="N440" s="50"/>
      <c r="O440" s="50"/>
      <c r="P440" s="50"/>
      <c r="Q440" s="2"/>
      <c r="R440" s="2"/>
      <c r="S440" s="2"/>
    </row>
    <row r="441" spans="1:19" s="1" customFormat="1" ht="48" customHeight="1">
      <c r="A441" s="50">
        <v>64</v>
      </c>
      <c r="B441" s="50" t="s">
        <v>1006</v>
      </c>
      <c r="C441" s="18" t="s">
        <v>1007</v>
      </c>
      <c r="D441" s="19" t="s">
        <v>1008</v>
      </c>
      <c r="E441" s="50">
        <v>7155</v>
      </c>
      <c r="F441" s="50">
        <v>265</v>
      </c>
      <c r="G441" s="50">
        <v>23850</v>
      </c>
      <c r="H441" s="50">
        <v>265</v>
      </c>
      <c r="I441" s="50">
        <v>265</v>
      </c>
      <c r="J441" s="50">
        <v>0</v>
      </c>
      <c r="K441" s="50">
        <v>0</v>
      </c>
      <c r="L441" s="50">
        <v>23850</v>
      </c>
      <c r="M441" s="50"/>
      <c r="N441" s="50"/>
      <c r="O441" s="50"/>
      <c r="P441" s="50"/>
      <c r="Q441" s="2"/>
      <c r="R441" s="2"/>
      <c r="S441" s="2"/>
    </row>
    <row r="442" spans="1:19" s="1" customFormat="1" ht="38.25" customHeight="1">
      <c r="A442" s="50">
        <v>65</v>
      </c>
      <c r="B442" s="50" t="s">
        <v>1009</v>
      </c>
      <c r="C442" s="18" t="s">
        <v>1000</v>
      </c>
      <c r="D442" s="19" t="s">
        <v>1010</v>
      </c>
      <c r="E442" s="50">
        <v>8100</v>
      </c>
      <c r="F442" s="50">
        <v>300</v>
      </c>
      <c r="G442" s="50">
        <v>27000</v>
      </c>
      <c r="H442" s="50">
        <v>300</v>
      </c>
      <c r="I442" s="50">
        <v>300</v>
      </c>
      <c r="J442" s="50">
        <v>0</v>
      </c>
      <c r="K442" s="50">
        <v>0</v>
      </c>
      <c r="L442" s="50">
        <v>27000</v>
      </c>
      <c r="M442" s="50"/>
      <c r="N442" s="50"/>
      <c r="O442" s="50"/>
      <c r="P442" s="50"/>
      <c r="Q442" s="2"/>
      <c r="R442" s="2"/>
      <c r="S442" s="2"/>
    </row>
    <row r="443" spans="1:19" s="1" customFormat="1" ht="37.5" customHeight="1">
      <c r="A443" s="50">
        <v>66</v>
      </c>
      <c r="B443" s="50" t="s">
        <v>1011</v>
      </c>
      <c r="C443" s="18" t="s">
        <v>1000</v>
      </c>
      <c r="D443" s="19" t="s">
        <v>1012</v>
      </c>
      <c r="E443" s="50">
        <v>8100</v>
      </c>
      <c r="F443" s="50">
        <v>300</v>
      </c>
      <c r="G443" s="50">
        <v>27000</v>
      </c>
      <c r="H443" s="50">
        <v>300</v>
      </c>
      <c r="I443" s="50">
        <v>0</v>
      </c>
      <c r="J443" s="50">
        <v>0</v>
      </c>
      <c r="K443" s="50">
        <v>300</v>
      </c>
      <c r="L443" s="50">
        <v>27000</v>
      </c>
      <c r="M443" s="50"/>
      <c r="N443" s="50"/>
      <c r="O443" s="50"/>
      <c r="P443" s="50"/>
      <c r="Q443" s="2"/>
      <c r="R443" s="2"/>
      <c r="S443" s="2"/>
    </row>
    <row r="444" spans="1:19" s="1" customFormat="1" ht="30" customHeight="1">
      <c r="A444" s="50">
        <v>67</v>
      </c>
      <c r="B444" s="50" t="s">
        <v>1013</v>
      </c>
      <c r="C444" s="50" t="s">
        <v>1014</v>
      </c>
      <c r="D444" s="50" t="s">
        <v>1015</v>
      </c>
      <c r="E444" s="50">
        <v>1620</v>
      </c>
      <c r="F444" s="50">
        <v>60</v>
      </c>
      <c r="G444" s="50">
        <v>5400</v>
      </c>
      <c r="H444" s="50">
        <v>60</v>
      </c>
      <c r="I444" s="50">
        <v>0</v>
      </c>
      <c r="J444" s="50">
        <v>0</v>
      </c>
      <c r="K444" s="50">
        <v>60</v>
      </c>
      <c r="L444" s="50">
        <v>5400</v>
      </c>
      <c r="M444" s="50"/>
      <c r="N444" s="50"/>
      <c r="O444" s="50"/>
      <c r="P444" s="50"/>
      <c r="Q444" s="2"/>
      <c r="R444" s="2"/>
      <c r="S444" s="2"/>
    </row>
    <row r="445" spans="1:19" s="1" customFormat="1" ht="21">
      <c r="A445" s="50">
        <v>68</v>
      </c>
      <c r="B445" s="50" t="s">
        <v>1016</v>
      </c>
      <c r="C445" s="50" t="s">
        <v>1017</v>
      </c>
      <c r="D445" s="50" t="s">
        <v>1018</v>
      </c>
      <c r="E445" s="50">
        <v>3240</v>
      </c>
      <c r="F445" s="50">
        <v>120</v>
      </c>
      <c r="G445" s="50">
        <v>10800</v>
      </c>
      <c r="H445" s="50">
        <v>120</v>
      </c>
      <c r="I445" s="50">
        <v>0</v>
      </c>
      <c r="J445" s="50">
        <v>0</v>
      </c>
      <c r="K445" s="50">
        <v>120</v>
      </c>
      <c r="L445" s="50">
        <v>10800</v>
      </c>
      <c r="M445" s="50"/>
      <c r="N445" s="50"/>
      <c r="O445" s="50"/>
      <c r="P445" s="50"/>
      <c r="Q445" s="2"/>
      <c r="R445" s="2"/>
      <c r="S445" s="2"/>
    </row>
    <row r="446" spans="1:19" s="1" customFormat="1" ht="24" customHeight="1">
      <c r="A446" s="50">
        <v>69</v>
      </c>
      <c r="B446" s="50" t="s">
        <v>1019</v>
      </c>
      <c r="C446" s="50" t="s">
        <v>1020</v>
      </c>
      <c r="D446" s="50" t="s">
        <v>1021</v>
      </c>
      <c r="E446" s="50">
        <v>1080</v>
      </c>
      <c r="F446" s="50">
        <v>40</v>
      </c>
      <c r="G446" s="50">
        <v>3600</v>
      </c>
      <c r="H446" s="50">
        <v>40</v>
      </c>
      <c r="I446" s="50">
        <v>0</v>
      </c>
      <c r="J446" s="50">
        <v>0</v>
      </c>
      <c r="K446" s="50">
        <v>40</v>
      </c>
      <c r="L446" s="50">
        <v>3600</v>
      </c>
      <c r="M446" s="50"/>
      <c r="N446" s="50"/>
      <c r="O446" s="50"/>
      <c r="P446" s="50"/>
      <c r="Q446" s="2"/>
      <c r="R446" s="2"/>
      <c r="S446" s="2"/>
    </row>
    <row r="447" spans="1:19" s="1" customFormat="1" ht="30" customHeight="1">
      <c r="A447" s="50">
        <v>70</v>
      </c>
      <c r="B447" s="18" t="s">
        <v>1022</v>
      </c>
      <c r="C447" s="18" t="s">
        <v>1023</v>
      </c>
      <c r="D447" s="18" t="s">
        <v>1024</v>
      </c>
      <c r="E447" s="50">
        <v>1080</v>
      </c>
      <c r="F447" s="50">
        <v>40</v>
      </c>
      <c r="G447" s="50">
        <v>3600</v>
      </c>
      <c r="H447" s="50">
        <v>40</v>
      </c>
      <c r="I447" s="50">
        <v>0</v>
      </c>
      <c r="J447" s="50">
        <v>0</v>
      </c>
      <c r="K447" s="50">
        <v>40</v>
      </c>
      <c r="L447" s="50">
        <v>3600</v>
      </c>
      <c r="M447" s="18"/>
      <c r="N447" s="18"/>
      <c r="O447" s="18"/>
      <c r="P447" s="18"/>
      <c r="Q447" s="2"/>
      <c r="R447" s="2"/>
      <c r="S447" s="2"/>
    </row>
    <row r="448" spans="1:19" s="1" customFormat="1" ht="30.75" customHeight="1">
      <c r="A448" s="12" t="s">
        <v>1025</v>
      </c>
      <c r="B448" s="12"/>
      <c r="C448" s="12"/>
      <c r="D448" s="12"/>
      <c r="E448" s="12">
        <f aca="true" t="shared" si="88" ref="E448:L448">SUM(E449,E491)</f>
        <v>2367278</v>
      </c>
      <c r="F448" s="12">
        <f t="shared" si="88"/>
        <v>31971</v>
      </c>
      <c r="G448" s="12">
        <f t="shared" si="88"/>
        <v>3615234</v>
      </c>
      <c r="H448" s="12">
        <f t="shared" si="88"/>
        <v>31971</v>
      </c>
      <c r="I448" s="48">
        <f t="shared" si="88"/>
        <v>27727</v>
      </c>
      <c r="J448" s="48">
        <f t="shared" si="88"/>
        <v>2329</v>
      </c>
      <c r="K448" s="48">
        <f t="shared" si="88"/>
        <v>1915</v>
      </c>
      <c r="L448" s="12">
        <f t="shared" si="88"/>
        <v>3615234</v>
      </c>
      <c r="M448" s="12"/>
      <c r="N448" s="12">
        <f>SUM(N449,N491)</f>
        <v>2329</v>
      </c>
      <c r="O448" s="12"/>
      <c r="P448" s="12"/>
      <c r="Q448" s="2"/>
      <c r="R448" s="2"/>
      <c r="S448" s="2"/>
    </row>
    <row r="449" spans="1:19" s="1" customFormat="1" ht="40.5" customHeight="1">
      <c r="A449" s="12" t="s">
        <v>215</v>
      </c>
      <c r="B449" s="12"/>
      <c r="C449" s="12"/>
      <c r="D449" s="12"/>
      <c r="E449" s="12">
        <f aca="true" t="shared" si="89" ref="E449:L449">SUM(E450,E467,E478,E482,E488)</f>
        <v>991348</v>
      </c>
      <c r="F449" s="12">
        <f t="shared" si="89"/>
        <v>11534</v>
      </c>
      <c r="G449" s="12">
        <f t="shared" si="89"/>
        <v>1445425</v>
      </c>
      <c r="H449" s="12">
        <f t="shared" si="89"/>
        <v>11534</v>
      </c>
      <c r="I449" s="48">
        <f t="shared" si="89"/>
        <v>11238</v>
      </c>
      <c r="J449" s="48">
        <f t="shared" si="89"/>
        <v>296</v>
      </c>
      <c r="K449" s="48">
        <f t="shared" si="89"/>
        <v>0</v>
      </c>
      <c r="L449" s="12">
        <f t="shared" si="89"/>
        <v>1445425</v>
      </c>
      <c r="M449" s="12"/>
      <c r="N449" s="12">
        <f>SUM(N450,N467,N478,N482,N488)</f>
        <v>296</v>
      </c>
      <c r="O449" s="12"/>
      <c r="P449" s="12"/>
      <c r="Q449" s="2"/>
      <c r="R449" s="2"/>
      <c r="S449" s="2"/>
    </row>
    <row r="450" spans="1:19" s="1" customFormat="1" ht="33.75" customHeight="1">
      <c r="A450" s="12" t="s">
        <v>1026</v>
      </c>
      <c r="B450" s="12"/>
      <c r="C450" s="12"/>
      <c r="D450" s="12"/>
      <c r="E450" s="12">
        <f aca="true" t="shared" si="90" ref="E450:L450">SUM(E451:E466)</f>
        <v>623430</v>
      </c>
      <c r="F450" s="12">
        <f t="shared" si="90"/>
        <v>5479</v>
      </c>
      <c r="G450" s="12">
        <f t="shared" si="90"/>
        <v>843135</v>
      </c>
      <c r="H450" s="12">
        <f t="shared" si="90"/>
        <v>5479</v>
      </c>
      <c r="I450" s="48">
        <f t="shared" si="90"/>
        <v>5479</v>
      </c>
      <c r="J450" s="48">
        <f t="shared" si="90"/>
        <v>0</v>
      </c>
      <c r="K450" s="48">
        <f t="shared" si="90"/>
        <v>0</v>
      </c>
      <c r="L450" s="12">
        <f t="shared" si="90"/>
        <v>843135</v>
      </c>
      <c r="M450" s="67"/>
      <c r="N450" s="12">
        <f>SUM(N451:N466)</f>
        <v>0</v>
      </c>
      <c r="O450" s="67"/>
      <c r="P450" s="67"/>
      <c r="Q450" s="2"/>
      <c r="R450" s="2"/>
      <c r="S450" s="2"/>
    </row>
    <row r="451" spans="1:19" s="1" customFormat="1" ht="38.25" customHeight="1">
      <c r="A451" s="67">
        <v>1</v>
      </c>
      <c r="B451" s="161" t="s">
        <v>1027</v>
      </c>
      <c r="C451" s="161" t="s">
        <v>1028</v>
      </c>
      <c r="D451" s="161" t="s">
        <v>1029</v>
      </c>
      <c r="E451" s="162">
        <v>30346</v>
      </c>
      <c r="F451" s="19">
        <v>315</v>
      </c>
      <c r="G451" s="162">
        <v>40462</v>
      </c>
      <c r="H451" s="19">
        <v>315</v>
      </c>
      <c r="I451" s="53">
        <v>315</v>
      </c>
      <c r="J451" s="77">
        <v>0</v>
      </c>
      <c r="K451" s="77">
        <v>0</v>
      </c>
      <c r="L451" s="162">
        <v>40462</v>
      </c>
      <c r="M451" s="67"/>
      <c r="N451" s="67"/>
      <c r="O451" s="67"/>
      <c r="P451" s="67"/>
      <c r="Q451" s="2"/>
      <c r="R451" s="2"/>
      <c r="S451" s="2"/>
    </row>
    <row r="452" spans="1:19" s="1" customFormat="1" ht="38.25" customHeight="1">
      <c r="A452" s="67">
        <v>2</v>
      </c>
      <c r="B452" s="161" t="s">
        <v>1030</v>
      </c>
      <c r="C452" s="161" t="s">
        <v>1028</v>
      </c>
      <c r="D452" s="161" t="s">
        <v>1031</v>
      </c>
      <c r="E452" s="162">
        <v>107583</v>
      </c>
      <c r="F452" s="19">
        <v>1132</v>
      </c>
      <c r="G452" s="162">
        <v>143444</v>
      </c>
      <c r="H452" s="19">
        <v>1132</v>
      </c>
      <c r="I452" s="53">
        <v>1132</v>
      </c>
      <c r="J452" s="77">
        <v>0</v>
      </c>
      <c r="K452" s="77">
        <v>0</v>
      </c>
      <c r="L452" s="162">
        <v>143444</v>
      </c>
      <c r="M452" s="67"/>
      <c r="N452" s="67"/>
      <c r="O452" s="67"/>
      <c r="P452" s="67"/>
      <c r="Q452" s="2"/>
      <c r="R452" s="2"/>
      <c r="S452" s="2"/>
    </row>
    <row r="453" spans="1:19" s="1" customFormat="1" ht="38.25" customHeight="1">
      <c r="A453" s="67">
        <v>3</v>
      </c>
      <c r="B453" s="161" t="s">
        <v>1032</v>
      </c>
      <c r="C453" s="161" t="s">
        <v>1028</v>
      </c>
      <c r="D453" s="161" t="s">
        <v>1033</v>
      </c>
      <c r="E453" s="162">
        <v>26402</v>
      </c>
      <c r="F453" s="19">
        <v>175</v>
      </c>
      <c r="G453" s="162">
        <v>35203</v>
      </c>
      <c r="H453" s="19">
        <v>175</v>
      </c>
      <c r="I453" s="53">
        <v>175</v>
      </c>
      <c r="J453" s="77">
        <v>0</v>
      </c>
      <c r="K453" s="77">
        <v>0</v>
      </c>
      <c r="L453" s="162">
        <v>35203</v>
      </c>
      <c r="M453" s="67"/>
      <c r="N453" s="67"/>
      <c r="O453" s="67"/>
      <c r="P453" s="67"/>
      <c r="Q453" s="2"/>
      <c r="R453" s="2"/>
      <c r="S453" s="2"/>
    </row>
    <row r="454" spans="1:19" s="1" customFormat="1" ht="38.25" customHeight="1">
      <c r="A454" s="67">
        <v>4</v>
      </c>
      <c r="B454" s="161" t="s">
        <v>1034</v>
      </c>
      <c r="C454" s="161" t="s">
        <v>1028</v>
      </c>
      <c r="D454" s="161" t="s">
        <v>1035</v>
      </c>
      <c r="E454" s="162">
        <v>50040</v>
      </c>
      <c r="F454" s="19">
        <v>398</v>
      </c>
      <c r="G454" s="162">
        <v>66720</v>
      </c>
      <c r="H454" s="19">
        <v>398</v>
      </c>
      <c r="I454" s="53">
        <v>398</v>
      </c>
      <c r="J454" s="77">
        <v>0</v>
      </c>
      <c r="K454" s="77">
        <v>0</v>
      </c>
      <c r="L454" s="162">
        <v>66720</v>
      </c>
      <c r="M454" s="67"/>
      <c r="N454" s="67"/>
      <c r="O454" s="67"/>
      <c r="P454" s="67"/>
      <c r="Q454" s="2"/>
      <c r="R454" s="2"/>
      <c r="S454" s="2"/>
    </row>
    <row r="455" spans="1:19" s="1" customFormat="1" ht="53.25" customHeight="1">
      <c r="A455" s="67">
        <v>5</v>
      </c>
      <c r="B455" s="161" t="s">
        <v>1036</v>
      </c>
      <c r="C455" s="161" t="s">
        <v>1028</v>
      </c>
      <c r="D455" s="161" t="s">
        <v>1037</v>
      </c>
      <c r="E455" s="162">
        <v>20811</v>
      </c>
      <c r="F455" s="19">
        <v>199</v>
      </c>
      <c r="G455" s="162">
        <v>27749</v>
      </c>
      <c r="H455" s="19">
        <v>199</v>
      </c>
      <c r="I455" s="53">
        <v>199</v>
      </c>
      <c r="J455" s="77">
        <v>0</v>
      </c>
      <c r="K455" s="77">
        <v>0</v>
      </c>
      <c r="L455" s="162">
        <v>27749</v>
      </c>
      <c r="M455" s="67"/>
      <c r="N455" s="67"/>
      <c r="O455" s="67"/>
      <c r="P455" s="67"/>
      <c r="Q455" s="2"/>
      <c r="R455" s="2"/>
      <c r="S455" s="2"/>
    </row>
    <row r="456" spans="1:19" s="1" customFormat="1" ht="38.25" customHeight="1">
      <c r="A456" s="67">
        <v>6</v>
      </c>
      <c r="B456" s="161" t="s">
        <v>1038</v>
      </c>
      <c r="C456" s="161" t="s">
        <v>1028</v>
      </c>
      <c r="D456" s="161" t="s">
        <v>1039</v>
      </c>
      <c r="E456" s="162">
        <v>16692</v>
      </c>
      <c r="F456" s="19">
        <v>226</v>
      </c>
      <c r="G456" s="162">
        <v>22256</v>
      </c>
      <c r="H456" s="19">
        <v>226</v>
      </c>
      <c r="I456" s="53">
        <v>226</v>
      </c>
      <c r="J456" s="77">
        <v>0</v>
      </c>
      <c r="K456" s="77">
        <v>0</v>
      </c>
      <c r="L456" s="162">
        <v>22256</v>
      </c>
      <c r="M456" s="67"/>
      <c r="N456" s="67"/>
      <c r="O456" s="67"/>
      <c r="P456" s="67"/>
      <c r="Q456" s="2"/>
      <c r="R456" s="2"/>
      <c r="S456" s="2"/>
    </row>
    <row r="457" spans="1:19" s="1" customFormat="1" ht="38.25" customHeight="1">
      <c r="A457" s="67">
        <v>7</v>
      </c>
      <c r="B457" s="161" t="s">
        <v>1040</v>
      </c>
      <c r="C457" s="161" t="s">
        <v>1028</v>
      </c>
      <c r="D457" s="161" t="s">
        <v>1041</v>
      </c>
      <c r="E457" s="162">
        <v>67083</v>
      </c>
      <c r="F457" s="19">
        <v>731</v>
      </c>
      <c r="G457" s="162">
        <v>89445</v>
      </c>
      <c r="H457" s="19">
        <v>731</v>
      </c>
      <c r="I457" s="53">
        <v>731</v>
      </c>
      <c r="J457" s="77">
        <v>0</v>
      </c>
      <c r="K457" s="77">
        <v>0</v>
      </c>
      <c r="L457" s="162">
        <v>89445</v>
      </c>
      <c r="M457" s="67"/>
      <c r="N457" s="67"/>
      <c r="O457" s="67"/>
      <c r="P457" s="67"/>
      <c r="Q457" s="2"/>
      <c r="R457" s="2"/>
      <c r="S457" s="2"/>
    </row>
    <row r="458" spans="1:19" s="1" customFormat="1" ht="31.5" customHeight="1">
      <c r="A458" s="67">
        <v>8</v>
      </c>
      <c r="B458" s="161" t="s">
        <v>1042</v>
      </c>
      <c r="C458" s="161" t="s">
        <v>1028</v>
      </c>
      <c r="D458" s="161" t="s">
        <v>1043</v>
      </c>
      <c r="E458" s="162">
        <v>7338</v>
      </c>
      <c r="F458" s="19">
        <v>120</v>
      </c>
      <c r="G458" s="162">
        <v>9784</v>
      </c>
      <c r="H458" s="19">
        <v>120</v>
      </c>
      <c r="I458" s="53">
        <v>120</v>
      </c>
      <c r="J458" s="77">
        <v>0</v>
      </c>
      <c r="K458" s="77">
        <v>0</v>
      </c>
      <c r="L458" s="162">
        <v>9784</v>
      </c>
      <c r="M458" s="67"/>
      <c r="N458" s="67"/>
      <c r="O458" s="67"/>
      <c r="P458" s="67"/>
      <c r="Q458" s="2"/>
      <c r="R458" s="2"/>
      <c r="S458" s="2"/>
    </row>
    <row r="459" spans="1:19" s="1" customFormat="1" ht="32.25" customHeight="1">
      <c r="A459" s="67">
        <v>9</v>
      </c>
      <c r="B459" s="161" t="s">
        <v>1044</v>
      </c>
      <c r="C459" s="161" t="s">
        <v>1028</v>
      </c>
      <c r="D459" s="161" t="s">
        <v>1045</v>
      </c>
      <c r="E459" s="162">
        <v>80070</v>
      </c>
      <c r="F459" s="19">
        <v>355</v>
      </c>
      <c r="G459" s="162">
        <v>106760</v>
      </c>
      <c r="H459" s="19">
        <v>355</v>
      </c>
      <c r="I459" s="53">
        <v>355</v>
      </c>
      <c r="J459" s="77">
        <v>0</v>
      </c>
      <c r="K459" s="77">
        <v>0</v>
      </c>
      <c r="L459" s="162">
        <v>106760</v>
      </c>
      <c r="M459" s="67"/>
      <c r="N459" s="67"/>
      <c r="O459" s="67"/>
      <c r="P459" s="67"/>
      <c r="Q459" s="2"/>
      <c r="R459" s="2"/>
      <c r="S459" s="2"/>
    </row>
    <row r="460" spans="1:19" s="1" customFormat="1" ht="45" customHeight="1">
      <c r="A460" s="67">
        <v>10</v>
      </c>
      <c r="B460" s="161" t="s">
        <v>1046</v>
      </c>
      <c r="C460" s="161" t="s">
        <v>1028</v>
      </c>
      <c r="D460" s="161" t="s">
        <v>1047</v>
      </c>
      <c r="E460" s="162">
        <v>28536</v>
      </c>
      <c r="F460" s="19">
        <v>195</v>
      </c>
      <c r="G460" s="162">
        <v>38048</v>
      </c>
      <c r="H460" s="19">
        <v>195</v>
      </c>
      <c r="I460" s="53">
        <v>195</v>
      </c>
      <c r="J460" s="77">
        <v>0</v>
      </c>
      <c r="K460" s="77">
        <v>0</v>
      </c>
      <c r="L460" s="162">
        <v>38048</v>
      </c>
      <c r="M460" s="67"/>
      <c r="N460" s="67"/>
      <c r="O460" s="67"/>
      <c r="P460" s="67"/>
      <c r="Q460" s="2"/>
      <c r="R460" s="2"/>
      <c r="S460" s="2"/>
    </row>
    <row r="461" spans="1:19" s="1" customFormat="1" ht="43.5" customHeight="1">
      <c r="A461" s="67">
        <v>11</v>
      </c>
      <c r="B461" s="163" t="s">
        <v>1048</v>
      </c>
      <c r="C461" s="164" t="s">
        <v>1028</v>
      </c>
      <c r="D461" s="163" t="s">
        <v>1049</v>
      </c>
      <c r="E461" s="162">
        <v>36801</v>
      </c>
      <c r="F461" s="19">
        <v>98</v>
      </c>
      <c r="G461" s="162">
        <v>49068</v>
      </c>
      <c r="H461" s="19">
        <v>98</v>
      </c>
      <c r="I461" s="53">
        <v>98</v>
      </c>
      <c r="J461" s="77">
        <v>0</v>
      </c>
      <c r="K461" s="77">
        <v>0</v>
      </c>
      <c r="L461" s="162">
        <v>49068</v>
      </c>
      <c r="M461" s="67"/>
      <c r="N461" s="67"/>
      <c r="O461" s="67"/>
      <c r="P461" s="67"/>
      <c r="Q461" s="2"/>
      <c r="R461" s="2"/>
      <c r="S461" s="2"/>
    </row>
    <row r="462" spans="1:19" s="1" customFormat="1" ht="29.25" customHeight="1">
      <c r="A462" s="67">
        <v>12</v>
      </c>
      <c r="B462" s="161" t="s">
        <v>1050</v>
      </c>
      <c r="C462" s="161" t="s">
        <v>1028</v>
      </c>
      <c r="D462" s="161" t="s">
        <v>1051</v>
      </c>
      <c r="E462" s="162">
        <v>80538</v>
      </c>
      <c r="F462" s="19">
        <v>950</v>
      </c>
      <c r="G462" s="162">
        <v>107384</v>
      </c>
      <c r="H462" s="19">
        <v>950</v>
      </c>
      <c r="I462" s="53">
        <v>950</v>
      </c>
      <c r="J462" s="77">
        <v>0</v>
      </c>
      <c r="K462" s="77">
        <v>0</v>
      </c>
      <c r="L462" s="162">
        <v>107384</v>
      </c>
      <c r="M462" s="67"/>
      <c r="N462" s="67"/>
      <c r="O462" s="67"/>
      <c r="P462" s="67"/>
      <c r="Q462" s="2"/>
      <c r="R462" s="2"/>
      <c r="S462" s="2"/>
    </row>
    <row r="463" spans="1:19" s="1" customFormat="1" ht="41.25" customHeight="1">
      <c r="A463" s="67">
        <v>13</v>
      </c>
      <c r="B463" s="161" t="s">
        <v>1052</v>
      </c>
      <c r="C463" s="161" t="s">
        <v>1028</v>
      </c>
      <c r="D463" s="161" t="s">
        <v>1053</v>
      </c>
      <c r="E463" s="162">
        <v>41798</v>
      </c>
      <c r="F463" s="19">
        <v>292</v>
      </c>
      <c r="G463" s="162">
        <v>55731</v>
      </c>
      <c r="H463" s="19">
        <v>292</v>
      </c>
      <c r="I463" s="53">
        <v>292</v>
      </c>
      <c r="J463" s="77">
        <v>0</v>
      </c>
      <c r="K463" s="77">
        <v>0</v>
      </c>
      <c r="L463" s="162">
        <v>55731</v>
      </c>
      <c r="M463" s="67"/>
      <c r="N463" s="67"/>
      <c r="O463" s="67"/>
      <c r="P463" s="67"/>
      <c r="Q463" s="2"/>
      <c r="R463" s="2"/>
      <c r="S463" s="2"/>
    </row>
    <row r="464" spans="1:19" s="1" customFormat="1" ht="44.25" customHeight="1">
      <c r="A464" s="67">
        <v>14</v>
      </c>
      <c r="B464" s="163" t="s">
        <v>1054</v>
      </c>
      <c r="C464" s="164" t="s">
        <v>1028</v>
      </c>
      <c r="D464" s="163" t="s">
        <v>1055</v>
      </c>
      <c r="E464" s="162">
        <v>8392</v>
      </c>
      <c r="F464" s="19">
        <v>83</v>
      </c>
      <c r="G464" s="162">
        <v>11188</v>
      </c>
      <c r="H464" s="19">
        <v>83</v>
      </c>
      <c r="I464" s="53">
        <v>83</v>
      </c>
      <c r="J464" s="77">
        <v>0</v>
      </c>
      <c r="K464" s="77">
        <v>0</v>
      </c>
      <c r="L464" s="162">
        <v>11188</v>
      </c>
      <c r="M464" s="67"/>
      <c r="N464" s="67"/>
      <c r="O464" s="67"/>
      <c r="P464" s="67"/>
      <c r="Q464" s="2"/>
      <c r="R464" s="2"/>
      <c r="S464" s="2"/>
    </row>
    <row r="465" spans="1:19" s="1" customFormat="1" ht="33.75" customHeight="1">
      <c r="A465" s="67">
        <v>15</v>
      </c>
      <c r="B465" s="161" t="s">
        <v>1056</v>
      </c>
      <c r="C465" s="161" t="s">
        <v>1057</v>
      </c>
      <c r="D465" s="161" t="s">
        <v>1058</v>
      </c>
      <c r="E465" s="157">
        <v>16100</v>
      </c>
      <c r="F465" s="19">
        <v>161</v>
      </c>
      <c r="G465" s="157">
        <v>31073</v>
      </c>
      <c r="H465" s="19">
        <v>161</v>
      </c>
      <c r="I465" s="53">
        <v>161</v>
      </c>
      <c r="J465" s="77">
        <v>0</v>
      </c>
      <c r="K465" s="77">
        <v>0</v>
      </c>
      <c r="L465" s="157">
        <v>31073</v>
      </c>
      <c r="M465" s="67"/>
      <c r="N465" s="67"/>
      <c r="O465" s="67"/>
      <c r="P465" s="67"/>
      <c r="Q465" s="2"/>
      <c r="R465" s="2"/>
      <c r="S465" s="2"/>
    </row>
    <row r="466" spans="1:19" s="1" customFormat="1" ht="44.25" customHeight="1">
      <c r="A466" s="67">
        <v>16</v>
      </c>
      <c r="B466" s="165" t="s">
        <v>1059</v>
      </c>
      <c r="C466" s="161" t="s">
        <v>1060</v>
      </c>
      <c r="D466" s="161" t="s">
        <v>1061</v>
      </c>
      <c r="E466" s="162">
        <v>4900</v>
      </c>
      <c r="F466" s="19">
        <v>49</v>
      </c>
      <c r="G466" s="162">
        <v>8820</v>
      </c>
      <c r="H466" s="19">
        <v>49</v>
      </c>
      <c r="I466" s="53">
        <v>49</v>
      </c>
      <c r="J466" s="77">
        <v>0</v>
      </c>
      <c r="K466" s="77">
        <v>0</v>
      </c>
      <c r="L466" s="162">
        <v>8820</v>
      </c>
      <c r="M466" s="67"/>
      <c r="N466" s="67"/>
      <c r="O466" s="67"/>
      <c r="P466" s="67"/>
      <c r="Q466" s="2"/>
      <c r="R466" s="2"/>
      <c r="S466" s="2"/>
    </row>
    <row r="467" spans="1:19" s="1" customFormat="1" ht="33" customHeight="1">
      <c r="A467" s="12" t="s">
        <v>1062</v>
      </c>
      <c r="B467" s="12"/>
      <c r="C467" s="12"/>
      <c r="D467" s="12"/>
      <c r="E467" s="12">
        <f aca="true" t="shared" si="91" ref="E467:L467">SUM(E468:E477)</f>
        <v>22753</v>
      </c>
      <c r="F467" s="12">
        <f t="shared" si="91"/>
        <v>1704</v>
      </c>
      <c r="G467" s="12">
        <f t="shared" si="91"/>
        <v>131291</v>
      </c>
      <c r="H467" s="12">
        <f t="shared" si="91"/>
        <v>1704</v>
      </c>
      <c r="I467" s="48">
        <f t="shared" si="91"/>
        <v>1408</v>
      </c>
      <c r="J467" s="48">
        <f t="shared" si="91"/>
        <v>296</v>
      </c>
      <c r="K467" s="48">
        <f t="shared" si="91"/>
        <v>0</v>
      </c>
      <c r="L467" s="12">
        <f t="shared" si="91"/>
        <v>131291</v>
      </c>
      <c r="M467" s="12"/>
      <c r="N467" s="12">
        <f>SUM(N468:N477)</f>
        <v>296</v>
      </c>
      <c r="O467" s="12"/>
      <c r="P467" s="12"/>
      <c r="Q467" s="2"/>
      <c r="R467" s="2"/>
      <c r="S467" s="2"/>
    </row>
    <row r="468" spans="1:19" s="1" customFormat="1" ht="30" customHeight="1">
      <c r="A468" s="67">
        <v>17</v>
      </c>
      <c r="B468" s="161" t="s">
        <v>1063</v>
      </c>
      <c r="C468" s="161" t="s">
        <v>1064</v>
      </c>
      <c r="D468" s="166" t="s">
        <v>1065</v>
      </c>
      <c r="E468" s="157">
        <v>2320</v>
      </c>
      <c r="F468" s="19">
        <v>98</v>
      </c>
      <c r="G468" s="157">
        <v>8428</v>
      </c>
      <c r="H468" s="19">
        <v>98</v>
      </c>
      <c r="I468" s="168">
        <v>0</v>
      </c>
      <c r="J468" s="168">
        <v>98</v>
      </c>
      <c r="K468" s="168">
        <v>0</v>
      </c>
      <c r="L468" s="157">
        <v>8428</v>
      </c>
      <c r="M468" s="67" t="s">
        <v>1066</v>
      </c>
      <c r="N468" s="67">
        <v>98</v>
      </c>
      <c r="O468" s="191">
        <v>2018.1</v>
      </c>
      <c r="P468" s="67">
        <v>2019.12</v>
      </c>
      <c r="Q468" s="2"/>
      <c r="R468" s="2"/>
      <c r="S468" s="2"/>
    </row>
    <row r="469" spans="1:19" s="1" customFormat="1" ht="34.5" customHeight="1">
      <c r="A469" s="67">
        <v>18</v>
      </c>
      <c r="B469" s="161" t="s">
        <v>1067</v>
      </c>
      <c r="C469" s="161" t="s">
        <v>1064</v>
      </c>
      <c r="D469" s="166" t="s">
        <v>1068</v>
      </c>
      <c r="E469" s="157">
        <v>6740</v>
      </c>
      <c r="F469" s="19">
        <v>290</v>
      </c>
      <c r="G469" s="157">
        <v>24070</v>
      </c>
      <c r="H469" s="19">
        <v>290</v>
      </c>
      <c r="I469" s="168">
        <v>190</v>
      </c>
      <c r="J469" s="168">
        <v>100</v>
      </c>
      <c r="K469" s="168">
        <v>0</v>
      </c>
      <c r="L469" s="157">
        <v>24070</v>
      </c>
      <c r="M469" s="67" t="s">
        <v>1069</v>
      </c>
      <c r="N469" s="67">
        <v>100</v>
      </c>
      <c r="O469" s="191">
        <v>2018.1</v>
      </c>
      <c r="P469" s="67">
        <v>2019.12</v>
      </c>
      <c r="Q469" s="2"/>
      <c r="R469" s="2"/>
      <c r="S469" s="2"/>
    </row>
    <row r="470" spans="1:19" s="1" customFormat="1" ht="24" customHeight="1">
      <c r="A470" s="67">
        <v>19</v>
      </c>
      <c r="B470" s="161" t="s">
        <v>1070</v>
      </c>
      <c r="C470" s="161" t="s">
        <v>1071</v>
      </c>
      <c r="D470" s="166" t="s">
        <v>1072</v>
      </c>
      <c r="E470" s="157">
        <v>1061</v>
      </c>
      <c r="F470" s="19">
        <v>102</v>
      </c>
      <c r="G470" s="157">
        <v>6224</v>
      </c>
      <c r="H470" s="19">
        <v>102</v>
      </c>
      <c r="I470" s="168">
        <v>102</v>
      </c>
      <c r="J470" s="168">
        <v>0</v>
      </c>
      <c r="K470" s="168">
        <v>0</v>
      </c>
      <c r="L470" s="157">
        <v>6224</v>
      </c>
      <c r="M470" s="67"/>
      <c r="N470" s="67"/>
      <c r="O470" s="67"/>
      <c r="P470" s="67"/>
      <c r="Q470" s="2"/>
      <c r="R470" s="2"/>
      <c r="S470" s="2"/>
    </row>
    <row r="471" spans="1:19" s="1" customFormat="1" ht="30" customHeight="1">
      <c r="A471" s="67">
        <v>20</v>
      </c>
      <c r="B471" s="161" t="s">
        <v>1073</v>
      </c>
      <c r="C471" s="167" t="s">
        <v>1074</v>
      </c>
      <c r="D471" s="166" t="s">
        <v>1075</v>
      </c>
      <c r="E471" s="157">
        <v>1660</v>
      </c>
      <c r="F471" s="19">
        <v>155</v>
      </c>
      <c r="G471" s="157">
        <v>14312</v>
      </c>
      <c r="H471" s="19">
        <v>155</v>
      </c>
      <c r="I471" s="168">
        <v>155</v>
      </c>
      <c r="J471" s="168">
        <v>0</v>
      </c>
      <c r="K471" s="168">
        <v>0</v>
      </c>
      <c r="L471" s="157">
        <v>14312</v>
      </c>
      <c r="M471" s="67"/>
      <c r="N471" s="67"/>
      <c r="O471" s="67"/>
      <c r="P471" s="67"/>
      <c r="Q471" s="2"/>
      <c r="R471" s="2"/>
      <c r="S471" s="2"/>
    </row>
    <row r="472" spans="1:19" s="1" customFormat="1" ht="36.75" customHeight="1">
      <c r="A472" s="67">
        <v>21</v>
      </c>
      <c r="B472" s="161" t="s">
        <v>1076</v>
      </c>
      <c r="C472" s="167" t="s">
        <v>1074</v>
      </c>
      <c r="D472" s="166" t="s">
        <v>1077</v>
      </c>
      <c r="E472" s="157">
        <v>1579</v>
      </c>
      <c r="F472" s="19">
        <v>150</v>
      </c>
      <c r="G472" s="157">
        <v>13350</v>
      </c>
      <c r="H472" s="19">
        <v>150</v>
      </c>
      <c r="I472" s="168">
        <v>150</v>
      </c>
      <c r="J472" s="168">
        <v>0</v>
      </c>
      <c r="K472" s="168">
        <v>0</v>
      </c>
      <c r="L472" s="157">
        <v>13350</v>
      </c>
      <c r="M472" s="67"/>
      <c r="N472" s="67"/>
      <c r="O472" s="67"/>
      <c r="P472" s="67"/>
      <c r="Q472" s="2"/>
      <c r="R472" s="2"/>
      <c r="S472" s="2"/>
    </row>
    <row r="473" spans="1:19" s="1" customFormat="1" ht="38.25" customHeight="1">
      <c r="A473" s="67">
        <v>22</v>
      </c>
      <c r="B473" s="161" t="s">
        <v>1078</v>
      </c>
      <c r="C473" s="161" t="s">
        <v>1079</v>
      </c>
      <c r="D473" s="166" t="s">
        <v>1080</v>
      </c>
      <c r="E473" s="168">
        <v>1350</v>
      </c>
      <c r="F473" s="19">
        <v>168</v>
      </c>
      <c r="G473" s="157">
        <v>11320</v>
      </c>
      <c r="H473" s="19">
        <v>168</v>
      </c>
      <c r="I473" s="192">
        <v>168</v>
      </c>
      <c r="J473" s="168">
        <v>0</v>
      </c>
      <c r="K473" s="168">
        <v>0</v>
      </c>
      <c r="L473" s="157">
        <v>11320</v>
      </c>
      <c r="M473" s="67"/>
      <c r="N473" s="67"/>
      <c r="O473" s="67"/>
      <c r="P473" s="67"/>
      <c r="Q473" s="2"/>
      <c r="R473" s="2"/>
      <c r="S473" s="2"/>
    </row>
    <row r="474" spans="1:19" s="1" customFormat="1" ht="36.75" customHeight="1">
      <c r="A474" s="67">
        <v>23</v>
      </c>
      <c r="B474" s="161" t="s">
        <v>1081</v>
      </c>
      <c r="C474" s="161" t="s">
        <v>1079</v>
      </c>
      <c r="D474" s="166" t="s">
        <v>1082</v>
      </c>
      <c r="E474" s="168">
        <v>2350</v>
      </c>
      <c r="F474" s="19">
        <v>242</v>
      </c>
      <c r="G474" s="157">
        <v>20602</v>
      </c>
      <c r="H474" s="19">
        <v>242</v>
      </c>
      <c r="I474" s="192">
        <v>242</v>
      </c>
      <c r="J474" s="168">
        <v>0</v>
      </c>
      <c r="K474" s="168">
        <v>0</v>
      </c>
      <c r="L474" s="157">
        <v>20602</v>
      </c>
      <c r="M474" s="67"/>
      <c r="N474" s="67"/>
      <c r="O474" s="67"/>
      <c r="P474" s="67"/>
      <c r="Q474" s="2"/>
      <c r="R474" s="2"/>
      <c r="S474" s="2"/>
    </row>
    <row r="475" spans="1:19" s="1" customFormat="1" ht="32.25" customHeight="1">
      <c r="A475" s="67">
        <v>24</v>
      </c>
      <c r="B475" s="161" t="s">
        <v>1083</v>
      </c>
      <c r="C475" s="161" t="s">
        <v>1079</v>
      </c>
      <c r="D475" s="166" t="s">
        <v>1084</v>
      </c>
      <c r="E475" s="157">
        <v>1930</v>
      </c>
      <c r="F475" s="19">
        <v>215</v>
      </c>
      <c r="G475" s="157">
        <v>16653</v>
      </c>
      <c r="H475" s="19">
        <v>215</v>
      </c>
      <c r="I475" s="192">
        <v>215</v>
      </c>
      <c r="J475" s="168">
        <v>0</v>
      </c>
      <c r="K475" s="168">
        <v>0</v>
      </c>
      <c r="L475" s="157">
        <v>16653</v>
      </c>
      <c r="M475" s="67"/>
      <c r="N475" s="67"/>
      <c r="O475" s="67"/>
      <c r="P475" s="67"/>
      <c r="Q475" s="2"/>
      <c r="R475" s="2"/>
      <c r="S475" s="2"/>
    </row>
    <row r="476" spans="1:19" s="1" customFormat="1" ht="30" customHeight="1">
      <c r="A476" s="67">
        <v>25</v>
      </c>
      <c r="B476" s="161" t="s">
        <v>1085</v>
      </c>
      <c r="C476" s="165" t="s">
        <v>1086</v>
      </c>
      <c r="D476" s="166" t="s">
        <v>1087</v>
      </c>
      <c r="E476" s="168">
        <v>1458</v>
      </c>
      <c r="F476" s="19">
        <v>186</v>
      </c>
      <c r="G476" s="157">
        <v>8100</v>
      </c>
      <c r="H476" s="19">
        <v>186</v>
      </c>
      <c r="I476" s="168">
        <v>186</v>
      </c>
      <c r="J476" s="168">
        <v>0</v>
      </c>
      <c r="K476" s="168">
        <v>0</v>
      </c>
      <c r="L476" s="157">
        <v>8100</v>
      </c>
      <c r="M476" s="67"/>
      <c r="N476" s="67"/>
      <c r="O476" s="67"/>
      <c r="P476" s="67"/>
      <c r="Q476" s="2"/>
      <c r="R476" s="2"/>
      <c r="S476" s="2"/>
    </row>
    <row r="477" spans="1:19" s="1" customFormat="1" ht="47.25" customHeight="1">
      <c r="A477" s="67">
        <v>26</v>
      </c>
      <c r="B477" s="161" t="s">
        <v>1088</v>
      </c>
      <c r="C477" s="161" t="s">
        <v>1064</v>
      </c>
      <c r="D477" s="166" t="s">
        <v>1089</v>
      </c>
      <c r="E477" s="168">
        <v>2305</v>
      </c>
      <c r="F477" s="19">
        <v>98</v>
      </c>
      <c r="G477" s="168">
        <v>8232</v>
      </c>
      <c r="H477" s="19">
        <v>98</v>
      </c>
      <c r="I477" s="168">
        <v>0</v>
      </c>
      <c r="J477" s="168">
        <v>98</v>
      </c>
      <c r="K477" s="168">
        <v>0</v>
      </c>
      <c r="L477" s="168">
        <v>8232</v>
      </c>
      <c r="M477" s="67" t="s">
        <v>1090</v>
      </c>
      <c r="N477" s="67">
        <v>98</v>
      </c>
      <c r="O477" s="191">
        <v>2018.1</v>
      </c>
      <c r="P477" s="67">
        <v>2019.12</v>
      </c>
      <c r="Q477" s="2"/>
      <c r="R477" s="2"/>
      <c r="S477" s="2"/>
    </row>
    <row r="478" spans="1:19" s="1" customFormat="1" ht="30" customHeight="1">
      <c r="A478" s="12" t="s">
        <v>1091</v>
      </c>
      <c r="B478" s="12"/>
      <c r="C478" s="12"/>
      <c r="D478" s="12"/>
      <c r="E478" s="12">
        <f aca="true" t="shared" si="92" ref="E478:L478">SUM(E479:E481)</f>
        <v>164164</v>
      </c>
      <c r="F478" s="12">
        <f t="shared" si="92"/>
        <v>2969</v>
      </c>
      <c r="G478" s="12">
        <f t="shared" si="92"/>
        <v>283620</v>
      </c>
      <c r="H478" s="12">
        <f t="shared" si="92"/>
        <v>2969</v>
      </c>
      <c r="I478" s="48">
        <f t="shared" si="92"/>
        <v>2969</v>
      </c>
      <c r="J478" s="48">
        <f t="shared" si="92"/>
        <v>0</v>
      </c>
      <c r="K478" s="48">
        <f t="shared" si="92"/>
        <v>0</v>
      </c>
      <c r="L478" s="12">
        <f t="shared" si="92"/>
        <v>283620</v>
      </c>
      <c r="M478" s="12"/>
      <c r="N478" s="12">
        <f>SUM(N479:N481)</f>
        <v>0</v>
      </c>
      <c r="O478" s="12"/>
      <c r="P478" s="12"/>
      <c r="Q478" s="2"/>
      <c r="R478" s="2"/>
      <c r="S478" s="2"/>
    </row>
    <row r="479" spans="1:19" s="1" customFormat="1" ht="42" customHeight="1">
      <c r="A479" s="67">
        <v>27</v>
      </c>
      <c r="B479" s="165" t="s">
        <v>1092</v>
      </c>
      <c r="C479" s="165" t="s">
        <v>1093</v>
      </c>
      <c r="D479" s="165" t="s">
        <v>1094</v>
      </c>
      <c r="E479" s="162">
        <v>9100</v>
      </c>
      <c r="F479" s="19">
        <v>150</v>
      </c>
      <c r="G479" s="162">
        <v>15000</v>
      </c>
      <c r="H479" s="19">
        <v>150</v>
      </c>
      <c r="I479" s="53">
        <v>150</v>
      </c>
      <c r="J479" s="168">
        <v>0</v>
      </c>
      <c r="K479" s="168">
        <v>0</v>
      </c>
      <c r="L479" s="162">
        <v>15000</v>
      </c>
      <c r="M479" s="67"/>
      <c r="N479" s="67"/>
      <c r="O479" s="67"/>
      <c r="P479" s="67"/>
      <c r="Q479" s="2"/>
      <c r="R479" s="2"/>
      <c r="S479" s="2"/>
    </row>
    <row r="480" spans="1:19" s="1" customFormat="1" ht="45" customHeight="1">
      <c r="A480" s="67">
        <v>28</v>
      </c>
      <c r="B480" s="169" t="s">
        <v>1095</v>
      </c>
      <c r="C480" s="170" t="s">
        <v>1096</v>
      </c>
      <c r="D480" s="170" t="s">
        <v>1097</v>
      </c>
      <c r="E480" s="171">
        <v>128764</v>
      </c>
      <c r="F480" s="19">
        <v>2341</v>
      </c>
      <c r="G480" s="172">
        <v>223020</v>
      </c>
      <c r="H480" s="19">
        <v>2341</v>
      </c>
      <c r="I480" s="53">
        <v>2341</v>
      </c>
      <c r="J480" s="168">
        <v>0</v>
      </c>
      <c r="K480" s="168">
        <v>0</v>
      </c>
      <c r="L480" s="172">
        <v>223020</v>
      </c>
      <c r="M480" s="67"/>
      <c r="N480" s="67"/>
      <c r="O480" s="67"/>
      <c r="P480" s="67"/>
      <c r="Q480" s="2"/>
      <c r="R480" s="2"/>
      <c r="S480" s="2"/>
    </row>
    <row r="481" spans="1:19" s="1" customFormat="1" ht="39" customHeight="1">
      <c r="A481" s="67">
        <v>29</v>
      </c>
      <c r="B481" s="173" t="s">
        <v>1098</v>
      </c>
      <c r="C481" s="174" t="s">
        <v>1099</v>
      </c>
      <c r="D481" s="174" t="s">
        <v>1100</v>
      </c>
      <c r="E481" s="175">
        <v>26300</v>
      </c>
      <c r="F481" s="19">
        <v>478</v>
      </c>
      <c r="G481" s="175">
        <v>45600</v>
      </c>
      <c r="H481" s="19">
        <v>478</v>
      </c>
      <c r="I481" s="53">
        <v>478</v>
      </c>
      <c r="J481" s="168">
        <v>0</v>
      </c>
      <c r="K481" s="168">
        <v>0</v>
      </c>
      <c r="L481" s="175">
        <v>45600</v>
      </c>
      <c r="M481" s="67"/>
      <c r="N481" s="67"/>
      <c r="O481" s="67"/>
      <c r="P481" s="67"/>
      <c r="Q481" s="2"/>
      <c r="R481" s="2"/>
      <c r="S481" s="2"/>
    </row>
    <row r="482" spans="1:19" s="1" customFormat="1" ht="35.25" customHeight="1">
      <c r="A482" s="12" t="s">
        <v>1101</v>
      </c>
      <c r="B482" s="12"/>
      <c r="C482" s="12"/>
      <c r="D482" s="12"/>
      <c r="E482" s="12">
        <f aca="true" t="shared" si="93" ref="E482:L482">SUM(E483:E487)</f>
        <v>145881</v>
      </c>
      <c r="F482" s="12">
        <f t="shared" si="93"/>
        <v>943</v>
      </c>
      <c r="G482" s="12">
        <f t="shared" si="93"/>
        <v>151564</v>
      </c>
      <c r="H482" s="12">
        <f t="shared" si="93"/>
        <v>943</v>
      </c>
      <c r="I482" s="48">
        <f t="shared" si="93"/>
        <v>943</v>
      </c>
      <c r="J482" s="48">
        <f t="shared" si="93"/>
        <v>0</v>
      </c>
      <c r="K482" s="48">
        <f t="shared" si="93"/>
        <v>0</v>
      </c>
      <c r="L482" s="12">
        <f t="shared" si="93"/>
        <v>151564</v>
      </c>
      <c r="M482" s="12"/>
      <c r="N482" s="12">
        <f>SUM(N483:N487)</f>
        <v>0</v>
      </c>
      <c r="O482" s="12"/>
      <c r="P482" s="12"/>
      <c r="Q482" s="2"/>
      <c r="R482" s="2"/>
      <c r="S482" s="2"/>
    </row>
    <row r="483" spans="1:19" s="1" customFormat="1" ht="37.5" customHeight="1">
      <c r="A483" s="67">
        <v>30</v>
      </c>
      <c r="B483" s="165" t="s">
        <v>1102</v>
      </c>
      <c r="C483" s="165" t="s">
        <v>1103</v>
      </c>
      <c r="D483" s="161" t="s">
        <v>1104</v>
      </c>
      <c r="E483" s="176">
        <v>39360</v>
      </c>
      <c r="F483" s="176">
        <v>246</v>
      </c>
      <c r="G483" s="176">
        <v>38622</v>
      </c>
      <c r="H483" s="176">
        <v>246</v>
      </c>
      <c r="I483" s="193">
        <v>246</v>
      </c>
      <c r="J483" s="168">
        <v>0</v>
      </c>
      <c r="K483" s="168">
        <v>0</v>
      </c>
      <c r="L483" s="176">
        <v>38622</v>
      </c>
      <c r="M483" s="67"/>
      <c r="N483" s="67"/>
      <c r="O483" s="67"/>
      <c r="P483" s="67"/>
      <c r="Q483" s="2"/>
      <c r="R483" s="2"/>
      <c r="S483" s="2"/>
    </row>
    <row r="484" spans="1:19" s="1" customFormat="1" ht="41.25" customHeight="1">
      <c r="A484" s="67">
        <v>31</v>
      </c>
      <c r="B484" s="165" t="s">
        <v>1105</v>
      </c>
      <c r="C484" s="165" t="s">
        <v>1106</v>
      </c>
      <c r="D484" s="161" t="s">
        <v>1107</v>
      </c>
      <c r="E484" s="176">
        <v>16671</v>
      </c>
      <c r="F484" s="176">
        <v>76</v>
      </c>
      <c r="G484" s="176">
        <v>27360</v>
      </c>
      <c r="H484" s="176">
        <v>76</v>
      </c>
      <c r="I484" s="193">
        <v>76</v>
      </c>
      <c r="J484" s="168">
        <v>0</v>
      </c>
      <c r="K484" s="168">
        <v>0</v>
      </c>
      <c r="L484" s="176">
        <v>27360</v>
      </c>
      <c r="M484" s="67"/>
      <c r="N484" s="67"/>
      <c r="O484" s="67"/>
      <c r="P484" s="67"/>
      <c r="Q484" s="2"/>
      <c r="R484" s="2"/>
      <c r="S484" s="2"/>
    </row>
    <row r="485" spans="1:19" s="1" customFormat="1" ht="26.25" customHeight="1">
      <c r="A485" s="67">
        <v>32</v>
      </c>
      <c r="B485" s="165" t="s">
        <v>1108</v>
      </c>
      <c r="C485" s="165" t="s">
        <v>1109</v>
      </c>
      <c r="D485" s="161" t="s">
        <v>1110</v>
      </c>
      <c r="E485" s="176">
        <v>13390</v>
      </c>
      <c r="F485" s="176">
        <v>96</v>
      </c>
      <c r="G485" s="176">
        <v>18407</v>
      </c>
      <c r="H485" s="176">
        <v>96</v>
      </c>
      <c r="I485" s="193">
        <v>96</v>
      </c>
      <c r="J485" s="168">
        <v>0</v>
      </c>
      <c r="K485" s="168">
        <v>0</v>
      </c>
      <c r="L485" s="176">
        <v>18407</v>
      </c>
      <c r="M485" s="67"/>
      <c r="N485" s="67"/>
      <c r="O485" s="67"/>
      <c r="P485" s="67"/>
      <c r="Q485" s="2"/>
      <c r="R485" s="2"/>
      <c r="S485" s="2"/>
    </row>
    <row r="486" spans="1:19" s="1" customFormat="1" ht="45.75" customHeight="1">
      <c r="A486" s="67">
        <v>33</v>
      </c>
      <c r="B486" s="165" t="s">
        <v>1111</v>
      </c>
      <c r="C486" s="165" t="s">
        <v>1112</v>
      </c>
      <c r="D486" s="165" t="s">
        <v>1113</v>
      </c>
      <c r="E486" s="176">
        <v>58460</v>
      </c>
      <c r="F486" s="176">
        <v>395</v>
      </c>
      <c r="G486" s="176">
        <v>48585</v>
      </c>
      <c r="H486" s="176">
        <v>395</v>
      </c>
      <c r="I486" s="193">
        <v>395</v>
      </c>
      <c r="J486" s="168">
        <v>0</v>
      </c>
      <c r="K486" s="168">
        <v>0</v>
      </c>
      <c r="L486" s="176">
        <v>48585</v>
      </c>
      <c r="M486" s="67"/>
      <c r="N486" s="67"/>
      <c r="O486" s="67"/>
      <c r="P486" s="67"/>
      <c r="Q486" s="2"/>
      <c r="R486" s="2"/>
      <c r="S486" s="2"/>
    </row>
    <row r="487" spans="1:19" s="1" customFormat="1" ht="54" customHeight="1">
      <c r="A487" s="67">
        <v>34</v>
      </c>
      <c r="B487" s="165" t="s">
        <v>1114</v>
      </c>
      <c r="C487" s="165" t="s">
        <v>1115</v>
      </c>
      <c r="D487" s="161" t="s">
        <v>1116</v>
      </c>
      <c r="E487" s="176">
        <v>18000</v>
      </c>
      <c r="F487" s="176">
        <v>130</v>
      </c>
      <c r="G487" s="176">
        <v>18590</v>
      </c>
      <c r="H487" s="176">
        <v>130</v>
      </c>
      <c r="I487" s="193">
        <v>130</v>
      </c>
      <c r="J487" s="168">
        <v>0</v>
      </c>
      <c r="K487" s="168">
        <v>0</v>
      </c>
      <c r="L487" s="176">
        <v>18590</v>
      </c>
      <c r="M487" s="67"/>
      <c r="N487" s="67"/>
      <c r="O487" s="67"/>
      <c r="P487" s="67"/>
      <c r="Q487" s="2"/>
      <c r="R487" s="2"/>
      <c r="S487" s="2"/>
    </row>
    <row r="488" spans="1:19" s="1" customFormat="1" ht="24" customHeight="1">
      <c r="A488" s="12" t="s">
        <v>1117</v>
      </c>
      <c r="B488" s="12"/>
      <c r="C488" s="12"/>
      <c r="D488" s="12"/>
      <c r="E488" s="12">
        <f aca="true" t="shared" si="94" ref="E488:L488">SUM(E489:E490)</f>
        <v>35120</v>
      </c>
      <c r="F488" s="12">
        <f t="shared" si="94"/>
        <v>439</v>
      </c>
      <c r="G488" s="12">
        <f t="shared" si="94"/>
        <v>35815</v>
      </c>
      <c r="H488" s="12">
        <f t="shared" si="94"/>
        <v>439</v>
      </c>
      <c r="I488" s="48">
        <f t="shared" si="94"/>
        <v>439</v>
      </c>
      <c r="J488" s="48">
        <f t="shared" si="94"/>
        <v>0</v>
      </c>
      <c r="K488" s="48">
        <f t="shared" si="94"/>
        <v>0</v>
      </c>
      <c r="L488" s="12">
        <f t="shared" si="94"/>
        <v>35815</v>
      </c>
      <c r="M488" s="12"/>
      <c r="N488" s="12">
        <f>SUM(N489:N490)</f>
        <v>0</v>
      </c>
      <c r="O488" s="12"/>
      <c r="P488" s="12"/>
      <c r="Q488" s="2"/>
      <c r="R488" s="2"/>
      <c r="S488" s="2"/>
    </row>
    <row r="489" spans="1:19" s="1" customFormat="1" ht="39.75" customHeight="1">
      <c r="A489" s="67">
        <v>35</v>
      </c>
      <c r="B489" s="161" t="s">
        <v>1118</v>
      </c>
      <c r="C489" s="161" t="s">
        <v>1119</v>
      </c>
      <c r="D489" s="165" t="s">
        <v>1120</v>
      </c>
      <c r="E489" s="177">
        <v>8000</v>
      </c>
      <c r="F489" s="19">
        <v>100</v>
      </c>
      <c r="G489" s="177">
        <v>7000</v>
      </c>
      <c r="H489" s="19">
        <v>100</v>
      </c>
      <c r="I489" s="53">
        <v>100</v>
      </c>
      <c r="J489" s="168">
        <v>0</v>
      </c>
      <c r="K489" s="168">
        <v>0</v>
      </c>
      <c r="L489" s="177">
        <v>7000</v>
      </c>
      <c r="M489" s="67"/>
      <c r="N489" s="67"/>
      <c r="O489" s="67"/>
      <c r="P489" s="67"/>
      <c r="Q489" s="2"/>
      <c r="R489" s="2"/>
      <c r="S489" s="2"/>
    </row>
    <row r="490" spans="1:19" s="1" customFormat="1" ht="30" customHeight="1">
      <c r="A490" s="67">
        <v>36</v>
      </c>
      <c r="B490" s="161" t="s">
        <v>1121</v>
      </c>
      <c r="C490" s="161" t="s">
        <v>1122</v>
      </c>
      <c r="D490" s="165" t="s">
        <v>1123</v>
      </c>
      <c r="E490" s="177">
        <v>27120</v>
      </c>
      <c r="F490" s="19">
        <v>339</v>
      </c>
      <c r="G490" s="177">
        <v>28815</v>
      </c>
      <c r="H490" s="19">
        <v>339</v>
      </c>
      <c r="I490" s="53">
        <v>339</v>
      </c>
      <c r="J490" s="168">
        <v>0</v>
      </c>
      <c r="K490" s="168">
        <v>0</v>
      </c>
      <c r="L490" s="177">
        <v>28815</v>
      </c>
      <c r="M490" s="67"/>
      <c r="N490" s="67"/>
      <c r="O490" s="67"/>
      <c r="P490" s="67"/>
      <c r="Q490" s="2"/>
      <c r="R490" s="2"/>
      <c r="S490" s="2"/>
    </row>
    <row r="491" spans="1:19" s="1" customFormat="1" ht="30" customHeight="1">
      <c r="A491" s="12" t="s">
        <v>404</v>
      </c>
      <c r="B491" s="12"/>
      <c r="C491" s="12"/>
      <c r="D491" s="12"/>
      <c r="E491" s="12">
        <f aca="true" t="shared" si="95" ref="E491:L491">SUM(E492,E512,E526,E530,E538,E543)</f>
        <v>1375930</v>
      </c>
      <c r="F491" s="12">
        <f t="shared" si="95"/>
        <v>20437</v>
      </c>
      <c r="G491" s="12">
        <f t="shared" si="95"/>
        <v>2169809</v>
      </c>
      <c r="H491" s="12">
        <f t="shared" si="95"/>
        <v>20437</v>
      </c>
      <c r="I491" s="48">
        <f t="shared" si="95"/>
        <v>16489</v>
      </c>
      <c r="J491" s="48">
        <f t="shared" si="95"/>
        <v>2033</v>
      </c>
      <c r="K491" s="48">
        <f t="shared" si="95"/>
        <v>1915</v>
      </c>
      <c r="L491" s="12">
        <f t="shared" si="95"/>
        <v>2169809</v>
      </c>
      <c r="M491" s="12"/>
      <c r="N491" s="12">
        <f>SUM(N492,N512,N526,N530,N538,N543)</f>
        <v>2033</v>
      </c>
      <c r="O491" s="12"/>
      <c r="P491" s="12"/>
      <c r="Q491" s="2"/>
      <c r="R491" s="2"/>
      <c r="S491" s="2"/>
    </row>
    <row r="492" spans="1:19" s="1" customFormat="1" ht="39" customHeight="1">
      <c r="A492" s="12" t="s">
        <v>1124</v>
      </c>
      <c r="B492" s="12"/>
      <c r="C492" s="12"/>
      <c r="D492" s="12"/>
      <c r="E492" s="12">
        <f aca="true" t="shared" si="96" ref="E492:L492">SUM(E493:E511)</f>
        <v>357560</v>
      </c>
      <c r="F492" s="12">
        <f t="shared" si="96"/>
        <v>5128</v>
      </c>
      <c r="G492" s="12">
        <f t="shared" si="96"/>
        <v>664034</v>
      </c>
      <c r="H492" s="12">
        <f t="shared" si="96"/>
        <v>5128</v>
      </c>
      <c r="I492" s="48">
        <f t="shared" si="96"/>
        <v>2365</v>
      </c>
      <c r="J492" s="48">
        <f t="shared" si="96"/>
        <v>2033</v>
      </c>
      <c r="K492" s="48">
        <f t="shared" si="96"/>
        <v>730</v>
      </c>
      <c r="L492" s="12">
        <f t="shared" si="96"/>
        <v>664034</v>
      </c>
      <c r="M492" s="12"/>
      <c r="N492" s="12">
        <f>SUM(N493:N511)</f>
        <v>2033</v>
      </c>
      <c r="O492" s="12"/>
      <c r="P492" s="12"/>
      <c r="Q492" s="2"/>
      <c r="R492" s="2"/>
      <c r="S492" s="2"/>
    </row>
    <row r="493" spans="1:19" s="1" customFormat="1" ht="35.25" customHeight="1">
      <c r="A493" s="67">
        <v>37</v>
      </c>
      <c r="B493" s="178" t="s">
        <v>1125</v>
      </c>
      <c r="C493" s="178" t="s">
        <v>1126</v>
      </c>
      <c r="D493" s="178" t="s">
        <v>1127</v>
      </c>
      <c r="E493" s="179">
        <v>99840</v>
      </c>
      <c r="F493" s="180">
        <v>1248</v>
      </c>
      <c r="G493" s="179">
        <v>159744</v>
      </c>
      <c r="H493" s="180">
        <v>1248</v>
      </c>
      <c r="I493" s="194">
        <v>250</v>
      </c>
      <c r="J493" s="195">
        <v>998</v>
      </c>
      <c r="K493" s="196">
        <v>0</v>
      </c>
      <c r="L493" s="179">
        <v>159744</v>
      </c>
      <c r="M493" s="67" t="s">
        <v>1128</v>
      </c>
      <c r="N493" s="197">
        <v>998</v>
      </c>
      <c r="O493" s="95">
        <v>2018.1</v>
      </c>
      <c r="P493" s="95">
        <v>2018.12</v>
      </c>
      <c r="Q493" s="2"/>
      <c r="R493" s="2"/>
      <c r="S493" s="2"/>
    </row>
    <row r="494" spans="1:19" s="1" customFormat="1" ht="31.5" customHeight="1">
      <c r="A494" s="67">
        <v>38</v>
      </c>
      <c r="B494" s="178" t="s">
        <v>1129</v>
      </c>
      <c r="C494" s="178" t="s">
        <v>1126</v>
      </c>
      <c r="D494" s="178" t="s">
        <v>1130</v>
      </c>
      <c r="E494" s="179">
        <v>27360</v>
      </c>
      <c r="F494" s="180">
        <v>342</v>
      </c>
      <c r="G494" s="179">
        <v>43776</v>
      </c>
      <c r="H494" s="180">
        <v>342</v>
      </c>
      <c r="I494" s="194">
        <v>342</v>
      </c>
      <c r="J494" s="196">
        <v>0</v>
      </c>
      <c r="K494" s="196">
        <v>0</v>
      </c>
      <c r="L494" s="179">
        <v>43776</v>
      </c>
      <c r="M494" s="67"/>
      <c r="N494" s="67"/>
      <c r="O494" s="95"/>
      <c r="P494" s="95"/>
      <c r="Q494" s="2"/>
      <c r="R494" s="2"/>
      <c r="S494" s="2"/>
    </row>
    <row r="495" spans="1:19" s="1" customFormat="1" ht="42" customHeight="1">
      <c r="A495" s="67">
        <v>39</v>
      </c>
      <c r="B495" s="178" t="s">
        <v>1131</v>
      </c>
      <c r="C495" s="178" t="s">
        <v>1126</v>
      </c>
      <c r="D495" s="178" t="s">
        <v>1132</v>
      </c>
      <c r="E495" s="181">
        <v>22480</v>
      </c>
      <c r="F495" s="180">
        <v>281</v>
      </c>
      <c r="G495" s="181">
        <v>35968</v>
      </c>
      <c r="H495" s="180">
        <v>281</v>
      </c>
      <c r="I495" s="194">
        <v>56</v>
      </c>
      <c r="J495" s="195">
        <v>225</v>
      </c>
      <c r="K495" s="196">
        <v>0</v>
      </c>
      <c r="L495" s="181">
        <v>35968</v>
      </c>
      <c r="M495" s="67" t="s">
        <v>1133</v>
      </c>
      <c r="N495" s="197">
        <v>225</v>
      </c>
      <c r="O495" s="95">
        <v>2018.1</v>
      </c>
      <c r="P495" s="95">
        <v>2018.12</v>
      </c>
      <c r="Q495" s="2"/>
      <c r="R495" s="2"/>
      <c r="S495" s="2"/>
    </row>
    <row r="496" spans="1:19" s="1" customFormat="1" ht="39.75" customHeight="1">
      <c r="A496" s="67">
        <v>40</v>
      </c>
      <c r="B496" s="182" t="s">
        <v>1134</v>
      </c>
      <c r="C496" s="178" t="s">
        <v>1126</v>
      </c>
      <c r="D496" s="178" t="s">
        <v>1135</v>
      </c>
      <c r="E496" s="183">
        <v>31120</v>
      </c>
      <c r="F496" s="180">
        <v>389</v>
      </c>
      <c r="G496" s="184">
        <v>49792</v>
      </c>
      <c r="H496" s="180">
        <v>389</v>
      </c>
      <c r="I496" s="196">
        <v>389</v>
      </c>
      <c r="J496" s="196">
        <v>0</v>
      </c>
      <c r="K496" s="196">
        <v>0</v>
      </c>
      <c r="L496" s="184">
        <v>49792</v>
      </c>
      <c r="M496" s="67"/>
      <c r="N496" s="67"/>
      <c r="O496" s="95"/>
      <c r="P496" s="95"/>
      <c r="Q496" s="2"/>
      <c r="R496" s="2"/>
      <c r="S496" s="2"/>
    </row>
    <row r="497" spans="1:19" s="1" customFormat="1" ht="40.5" customHeight="1">
      <c r="A497" s="67">
        <v>41</v>
      </c>
      <c r="B497" s="182" t="s">
        <v>1136</v>
      </c>
      <c r="C497" s="178" t="s">
        <v>1126</v>
      </c>
      <c r="D497" s="182" t="s">
        <v>1137</v>
      </c>
      <c r="E497" s="183">
        <v>45840</v>
      </c>
      <c r="F497" s="180">
        <v>573</v>
      </c>
      <c r="G497" s="184">
        <v>73344</v>
      </c>
      <c r="H497" s="180">
        <v>573</v>
      </c>
      <c r="I497" s="196">
        <v>115</v>
      </c>
      <c r="J497" s="195">
        <v>458</v>
      </c>
      <c r="K497" s="196">
        <v>0</v>
      </c>
      <c r="L497" s="184">
        <v>73344</v>
      </c>
      <c r="M497" s="67" t="s">
        <v>1138</v>
      </c>
      <c r="N497" s="197">
        <v>458</v>
      </c>
      <c r="O497" s="95">
        <v>2018.1</v>
      </c>
      <c r="P497" s="95">
        <v>2018.12</v>
      </c>
      <c r="Q497" s="2"/>
      <c r="R497" s="2"/>
      <c r="S497" s="2"/>
    </row>
    <row r="498" spans="1:19" s="1" customFormat="1" ht="30" customHeight="1">
      <c r="A498" s="67">
        <v>42</v>
      </c>
      <c r="B498" s="182" t="s">
        <v>1139</v>
      </c>
      <c r="C498" s="178" t="s">
        <v>1126</v>
      </c>
      <c r="D498" s="182" t="s">
        <v>1140</v>
      </c>
      <c r="E498" s="183">
        <v>14880</v>
      </c>
      <c r="F498" s="180">
        <v>186</v>
      </c>
      <c r="G498" s="184">
        <v>23808</v>
      </c>
      <c r="H498" s="180">
        <v>186</v>
      </c>
      <c r="I498" s="196">
        <v>37</v>
      </c>
      <c r="J498" s="195">
        <v>149</v>
      </c>
      <c r="K498" s="196">
        <v>0</v>
      </c>
      <c r="L498" s="184">
        <v>23808</v>
      </c>
      <c r="M498" s="67" t="s">
        <v>1141</v>
      </c>
      <c r="N498" s="197">
        <v>149</v>
      </c>
      <c r="O498" s="95">
        <v>2018.1</v>
      </c>
      <c r="P498" s="95">
        <v>2018.12</v>
      </c>
      <c r="Q498" s="2"/>
      <c r="R498" s="2"/>
      <c r="S498" s="2"/>
    </row>
    <row r="499" spans="1:19" s="1" customFormat="1" ht="27" customHeight="1">
      <c r="A499" s="67">
        <v>43</v>
      </c>
      <c r="B499" s="182" t="s">
        <v>1142</v>
      </c>
      <c r="C499" s="178" t="s">
        <v>1126</v>
      </c>
      <c r="D499" s="182" t="s">
        <v>1143</v>
      </c>
      <c r="E499" s="183">
        <v>14320</v>
      </c>
      <c r="F499" s="180">
        <v>179</v>
      </c>
      <c r="G499" s="184">
        <v>22912</v>
      </c>
      <c r="H499" s="180">
        <v>179</v>
      </c>
      <c r="I499" s="196">
        <v>36</v>
      </c>
      <c r="J499" s="195">
        <v>143</v>
      </c>
      <c r="K499" s="196">
        <v>0</v>
      </c>
      <c r="L499" s="184">
        <v>22912</v>
      </c>
      <c r="M499" s="67" t="s">
        <v>1144</v>
      </c>
      <c r="N499" s="197">
        <v>143</v>
      </c>
      <c r="O499" s="95">
        <v>2018.1</v>
      </c>
      <c r="P499" s="95">
        <v>2018.12</v>
      </c>
      <c r="Q499" s="2"/>
      <c r="R499" s="2"/>
      <c r="S499" s="2"/>
    </row>
    <row r="500" spans="1:19" s="1" customFormat="1" ht="33" customHeight="1">
      <c r="A500" s="67">
        <v>44</v>
      </c>
      <c r="B500" s="178" t="s">
        <v>1145</v>
      </c>
      <c r="C500" s="178" t="s">
        <v>1126</v>
      </c>
      <c r="D500" s="178" t="s">
        <v>1146</v>
      </c>
      <c r="E500" s="181">
        <v>58562</v>
      </c>
      <c r="F500" s="180">
        <v>487</v>
      </c>
      <c r="G500" s="181">
        <v>90095</v>
      </c>
      <c r="H500" s="180">
        <v>487</v>
      </c>
      <c r="I500" s="194">
        <v>487</v>
      </c>
      <c r="J500" s="196">
        <v>0</v>
      </c>
      <c r="K500" s="196">
        <v>0</v>
      </c>
      <c r="L500" s="181">
        <v>90095</v>
      </c>
      <c r="M500" s="67"/>
      <c r="N500" s="67"/>
      <c r="O500" s="95"/>
      <c r="P500" s="95"/>
      <c r="Q500" s="2"/>
      <c r="R500" s="2"/>
      <c r="S500" s="2"/>
    </row>
    <row r="501" spans="1:19" s="1" customFormat="1" ht="30" customHeight="1">
      <c r="A501" s="67">
        <v>45</v>
      </c>
      <c r="B501" s="178" t="s">
        <v>1147</v>
      </c>
      <c r="C501" s="178" t="s">
        <v>1148</v>
      </c>
      <c r="D501" s="178" t="s">
        <v>1149</v>
      </c>
      <c r="E501" s="181">
        <v>36195</v>
      </c>
      <c r="F501" s="180">
        <v>301</v>
      </c>
      <c r="G501" s="181">
        <v>55685</v>
      </c>
      <c r="H501" s="180">
        <v>301</v>
      </c>
      <c r="I501" s="195">
        <v>241</v>
      </c>
      <c r="J501" s="194">
        <v>60</v>
      </c>
      <c r="K501" s="196">
        <v>0</v>
      </c>
      <c r="L501" s="181">
        <v>55685</v>
      </c>
      <c r="M501" s="67" t="s">
        <v>1150</v>
      </c>
      <c r="N501" s="198">
        <v>60</v>
      </c>
      <c r="O501" s="95">
        <v>2018.1</v>
      </c>
      <c r="P501" s="95">
        <v>2018.12</v>
      </c>
      <c r="Q501" s="2"/>
      <c r="R501" s="2"/>
      <c r="S501" s="2"/>
    </row>
    <row r="502" spans="1:19" s="1" customFormat="1" ht="41.25" customHeight="1">
      <c r="A502" s="67">
        <v>46</v>
      </c>
      <c r="B502" s="185" t="s">
        <v>1151</v>
      </c>
      <c r="C502" s="185" t="s">
        <v>1152</v>
      </c>
      <c r="D502" s="186" t="s">
        <v>1153</v>
      </c>
      <c r="E502" s="187">
        <v>412</v>
      </c>
      <c r="F502" s="180">
        <v>50</v>
      </c>
      <c r="G502" s="187">
        <v>2332</v>
      </c>
      <c r="H502" s="180">
        <v>50</v>
      </c>
      <c r="I502" s="199">
        <v>50</v>
      </c>
      <c r="J502" s="196">
        <v>0</v>
      </c>
      <c r="K502" s="196">
        <v>0</v>
      </c>
      <c r="L502" s="187">
        <v>2332</v>
      </c>
      <c r="M502" s="67"/>
      <c r="N502" s="67"/>
      <c r="O502" s="67"/>
      <c r="P502" s="67"/>
      <c r="Q502" s="2"/>
      <c r="R502" s="2"/>
      <c r="S502" s="2"/>
    </row>
    <row r="503" spans="1:19" s="1" customFormat="1" ht="44.25" customHeight="1">
      <c r="A503" s="67">
        <v>47</v>
      </c>
      <c r="B503" s="178" t="s">
        <v>1154</v>
      </c>
      <c r="C503" s="178" t="s">
        <v>1155</v>
      </c>
      <c r="D503" s="186" t="s">
        <v>1156</v>
      </c>
      <c r="E503" s="181">
        <v>572</v>
      </c>
      <c r="F503" s="180">
        <v>50</v>
      </c>
      <c r="G503" s="181">
        <v>3729</v>
      </c>
      <c r="H503" s="180">
        <v>50</v>
      </c>
      <c r="I503" s="200">
        <v>50</v>
      </c>
      <c r="J503" s="196">
        <v>0</v>
      </c>
      <c r="K503" s="196">
        <v>0</v>
      </c>
      <c r="L503" s="181">
        <v>3729</v>
      </c>
      <c r="M503" s="67"/>
      <c r="N503" s="67"/>
      <c r="O503" s="67"/>
      <c r="P503" s="67"/>
      <c r="Q503" s="2"/>
      <c r="R503" s="2"/>
      <c r="S503" s="2"/>
    </row>
    <row r="504" spans="1:19" s="1" customFormat="1" ht="53.25" customHeight="1">
      <c r="A504" s="67">
        <v>48</v>
      </c>
      <c r="B504" s="178" t="s">
        <v>1157</v>
      </c>
      <c r="C504" s="178" t="s">
        <v>1158</v>
      </c>
      <c r="D504" s="186" t="s">
        <v>1159</v>
      </c>
      <c r="E504" s="181">
        <v>425</v>
      </c>
      <c r="F504" s="180">
        <v>90</v>
      </c>
      <c r="G504" s="181">
        <v>5562</v>
      </c>
      <c r="H504" s="180">
        <v>90</v>
      </c>
      <c r="I504" s="200">
        <v>0</v>
      </c>
      <c r="J504" s="196">
        <v>0</v>
      </c>
      <c r="K504" s="196">
        <v>90</v>
      </c>
      <c r="L504" s="181">
        <v>5562</v>
      </c>
      <c r="M504" s="67"/>
      <c r="N504" s="67"/>
      <c r="O504" s="67"/>
      <c r="P504" s="67"/>
      <c r="Q504" s="2"/>
      <c r="R504" s="2"/>
      <c r="S504" s="2"/>
    </row>
    <row r="505" spans="1:19" s="1" customFormat="1" ht="39" customHeight="1">
      <c r="A505" s="67">
        <v>49</v>
      </c>
      <c r="B505" s="185" t="s">
        <v>1160</v>
      </c>
      <c r="C505" s="185" t="s">
        <v>1161</v>
      </c>
      <c r="D505" s="186" t="s">
        <v>1162</v>
      </c>
      <c r="E505" s="188">
        <v>964</v>
      </c>
      <c r="F505" s="180">
        <v>126</v>
      </c>
      <c r="G505" s="188">
        <v>6382</v>
      </c>
      <c r="H505" s="180">
        <v>126</v>
      </c>
      <c r="I505" s="199">
        <v>126</v>
      </c>
      <c r="J505" s="196">
        <v>0</v>
      </c>
      <c r="K505" s="196">
        <v>0</v>
      </c>
      <c r="L505" s="188">
        <v>6382</v>
      </c>
      <c r="M505" s="67"/>
      <c r="N505" s="67"/>
      <c r="O505" s="67"/>
      <c r="P505" s="67"/>
      <c r="Q505" s="2"/>
      <c r="R505" s="2"/>
      <c r="S505" s="2"/>
    </row>
    <row r="506" spans="1:19" s="1" customFormat="1" ht="39.75" customHeight="1">
      <c r="A506" s="67">
        <v>50</v>
      </c>
      <c r="B506" s="185" t="s">
        <v>1163</v>
      </c>
      <c r="C506" s="185" t="s">
        <v>1164</v>
      </c>
      <c r="D506" s="186" t="s">
        <v>1165</v>
      </c>
      <c r="E506" s="187">
        <v>785</v>
      </c>
      <c r="F506" s="180">
        <v>80</v>
      </c>
      <c r="G506" s="187">
        <v>3274</v>
      </c>
      <c r="H506" s="180">
        <v>80</v>
      </c>
      <c r="I506" s="199">
        <v>80</v>
      </c>
      <c r="J506" s="196">
        <v>0</v>
      </c>
      <c r="K506" s="196">
        <v>0</v>
      </c>
      <c r="L506" s="187">
        <v>3274</v>
      </c>
      <c r="M506" s="67"/>
      <c r="N506" s="67"/>
      <c r="O506" s="67"/>
      <c r="P506" s="67"/>
      <c r="Q506" s="2"/>
      <c r="R506" s="2"/>
      <c r="S506" s="2"/>
    </row>
    <row r="507" spans="1:19" s="1" customFormat="1" ht="41.25" customHeight="1">
      <c r="A507" s="67">
        <v>51</v>
      </c>
      <c r="B507" s="185" t="s">
        <v>1166</v>
      </c>
      <c r="C507" s="185" t="s">
        <v>1167</v>
      </c>
      <c r="D507" s="186" t="s">
        <v>1168</v>
      </c>
      <c r="E507" s="187">
        <v>468</v>
      </c>
      <c r="F507" s="180">
        <v>50</v>
      </c>
      <c r="G507" s="187">
        <v>2825</v>
      </c>
      <c r="H507" s="180">
        <v>50</v>
      </c>
      <c r="I507" s="199">
        <v>50</v>
      </c>
      <c r="J507" s="196">
        <v>0</v>
      </c>
      <c r="K507" s="196">
        <v>0</v>
      </c>
      <c r="L507" s="187">
        <v>2825</v>
      </c>
      <c r="M507" s="67"/>
      <c r="N507" s="67"/>
      <c r="O507" s="67"/>
      <c r="P507" s="67"/>
      <c r="Q507" s="2"/>
      <c r="R507" s="2"/>
      <c r="S507" s="2"/>
    </row>
    <row r="508" spans="1:19" s="1" customFormat="1" ht="43.5" customHeight="1">
      <c r="A508" s="67">
        <v>52</v>
      </c>
      <c r="B508" s="185" t="s">
        <v>1169</v>
      </c>
      <c r="C508" s="185" t="s">
        <v>1170</v>
      </c>
      <c r="D508" s="186" t="s">
        <v>1171</v>
      </c>
      <c r="E508" s="188">
        <v>538</v>
      </c>
      <c r="F508" s="180">
        <v>56</v>
      </c>
      <c r="G508" s="188">
        <v>3024</v>
      </c>
      <c r="H508" s="180">
        <v>56</v>
      </c>
      <c r="I508" s="199">
        <v>56</v>
      </c>
      <c r="J508" s="196">
        <v>0</v>
      </c>
      <c r="K508" s="196">
        <v>0</v>
      </c>
      <c r="L508" s="188">
        <v>3024</v>
      </c>
      <c r="M508" s="67"/>
      <c r="N508" s="67"/>
      <c r="O508" s="67"/>
      <c r="P508" s="67"/>
      <c r="Q508" s="2"/>
      <c r="R508" s="2"/>
      <c r="S508" s="2"/>
    </row>
    <row r="509" spans="1:19" s="1" customFormat="1" ht="46.5" customHeight="1">
      <c r="A509" s="67">
        <v>53</v>
      </c>
      <c r="B509" s="185" t="s">
        <v>1172</v>
      </c>
      <c r="C509" s="185" t="s">
        <v>1173</v>
      </c>
      <c r="D509" s="186" t="s">
        <v>1174</v>
      </c>
      <c r="E509" s="188">
        <v>745</v>
      </c>
      <c r="F509" s="180">
        <v>190</v>
      </c>
      <c r="G509" s="188">
        <v>38140</v>
      </c>
      <c r="H509" s="180">
        <v>190</v>
      </c>
      <c r="I509" s="196">
        <v>0</v>
      </c>
      <c r="J509" s="196">
        <v>0</v>
      </c>
      <c r="K509" s="201">
        <v>190</v>
      </c>
      <c r="L509" s="188">
        <v>38140</v>
      </c>
      <c r="M509" s="67"/>
      <c r="N509" s="67"/>
      <c r="O509" s="67"/>
      <c r="P509" s="67"/>
      <c r="Q509" s="2"/>
      <c r="R509" s="2"/>
      <c r="S509" s="2"/>
    </row>
    <row r="510" spans="1:19" s="1" customFormat="1" ht="42" customHeight="1">
      <c r="A510" s="67">
        <v>54</v>
      </c>
      <c r="B510" s="185" t="s">
        <v>1154</v>
      </c>
      <c r="C510" s="185" t="s">
        <v>1155</v>
      </c>
      <c r="D510" s="186" t="s">
        <v>1156</v>
      </c>
      <c r="E510" s="188">
        <v>768</v>
      </c>
      <c r="F510" s="180">
        <v>180</v>
      </c>
      <c r="G510" s="188">
        <v>12375</v>
      </c>
      <c r="H510" s="180">
        <v>180</v>
      </c>
      <c r="I510" s="196">
        <v>0</v>
      </c>
      <c r="J510" s="196">
        <v>0</v>
      </c>
      <c r="K510" s="201">
        <v>180</v>
      </c>
      <c r="L510" s="188">
        <v>12375</v>
      </c>
      <c r="M510" s="67"/>
      <c r="N510" s="67"/>
      <c r="O510" s="67"/>
      <c r="P510" s="67"/>
      <c r="Q510" s="2"/>
      <c r="R510" s="2"/>
      <c r="S510" s="2"/>
    </row>
    <row r="511" spans="1:19" s="1" customFormat="1" ht="55.5" customHeight="1">
      <c r="A511" s="67">
        <v>55</v>
      </c>
      <c r="B511" s="189" t="s">
        <v>1175</v>
      </c>
      <c r="C511" s="185" t="s">
        <v>1158</v>
      </c>
      <c r="D511" s="186" t="s">
        <v>1176</v>
      </c>
      <c r="E511" s="190">
        <v>1286</v>
      </c>
      <c r="F511" s="180">
        <v>270</v>
      </c>
      <c r="G511" s="190">
        <v>31267</v>
      </c>
      <c r="H511" s="180">
        <v>270</v>
      </c>
      <c r="I511" s="196">
        <v>0</v>
      </c>
      <c r="J511" s="196">
        <v>0</v>
      </c>
      <c r="K511" s="201">
        <v>270</v>
      </c>
      <c r="L511" s="190">
        <v>31267</v>
      </c>
      <c r="M511" s="67"/>
      <c r="N511" s="67"/>
      <c r="O511" s="67"/>
      <c r="P511" s="67"/>
      <c r="Q511" s="2"/>
      <c r="R511" s="2"/>
      <c r="S511" s="2"/>
    </row>
    <row r="512" spans="1:19" s="1" customFormat="1" ht="33" customHeight="1">
      <c r="A512" s="12"/>
      <c r="B512" s="12" t="s">
        <v>1177</v>
      </c>
      <c r="C512" s="12"/>
      <c r="D512" s="12"/>
      <c r="E512" s="12">
        <f aca="true" t="shared" si="97" ref="E512:L512">SUM(E513:E525)</f>
        <v>233450</v>
      </c>
      <c r="F512" s="12">
        <f t="shared" si="97"/>
        <v>4669</v>
      </c>
      <c r="G512" s="12">
        <f t="shared" si="97"/>
        <v>420210</v>
      </c>
      <c r="H512" s="12">
        <f t="shared" si="97"/>
        <v>4669</v>
      </c>
      <c r="I512" s="48">
        <f t="shared" si="97"/>
        <v>4319</v>
      </c>
      <c r="J512" s="48">
        <f t="shared" si="97"/>
        <v>0</v>
      </c>
      <c r="K512" s="48">
        <f t="shared" si="97"/>
        <v>350</v>
      </c>
      <c r="L512" s="12">
        <f t="shared" si="97"/>
        <v>420210</v>
      </c>
      <c r="M512" s="12"/>
      <c r="N512" s="12" t="s">
        <v>21</v>
      </c>
      <c r="O512" s="12"/>
      <c r="P512" s="12"/>
      <c r="Q512" s="2"/>
      <c r="R512" s="2"/>
      <c r="S512" s="2"/>
    </row>
    <row r="513" spans="1:19" s="1" customFormat="1" ht="39.75" customHeight="1">
      <c r="A513" s="67">
        <v>56</v>
      </c>
      <c r="B513" s="202" t="s">
        <v>1178</v>
      </c>
      <c r="C513" s="203" t="s">
        <v>1179</v>
      </c>
      <c r="D513" s="204" t="s">
        <v>1180</v>
      </c>
      <c r="E513" s="67">
        <v>14600</v>
      </c>
      <c r="F513" s="19">
        <v>292</v>
      </c>
      <c r="G513" s="67">
        <v>26280</v>
      </c>
      <c r="H513" s="19">
        <v>292</v>
      </c>
      <c r="I513" s="53">
        <v>292</v>
      </c>
      <c r="J513" s="53">
        <v>0</v>
      </c>
      <c r="K513" s="53">
        <v>0</v>
      </c>
      <c r="L513" s="67">
        <v>26280</v>
      </c>
      <c r="M513" s="67"/>
      <c r="N513" s="67"/>
      <c r="O513" s="67"/>
      <c r="P513" s="67"/>
      <c r="Q513" s="2"/>
      <c r="R513" s="2"/>
      <c r="S513" s="2"/>
    </row>
    <row r="514" spans="1:19" s="1" customFormat="1" ht="31.5" customHeight="1">
      <c r="A514" s="67">
        <v>57</v>
      </c>
      <c r="B514" s="202" t="s">
        <v>1181</v>
      </c>
      <c r="C514" s="203" t="s">
        <v>1179</v>
      </c>
      <c r="D514" s="204" t="s">
        <v>1182</v>
      </c>
      <c r="E514" s="67">
        <v>29050</v>
      </c>
      <c r="F514" s="19">
        <v>581</v>
      </c>
      <c r="G514" s="67">
        <v>52290</v>
      </c>
      <c r="H514" s="19">
        <v>581</v>
      </c>
      <c r="I514" s="53">
        <v>581</v>
      </c>
      <c r="J514" s="53">
        <v>0</v>
      </c>
      <c r="K514" s="53">
        <v>0</v>
      </c>
      <c r="L514" s="67">
        <v>52290</v>
      </c>
      <c r="M514" s="67"/>
      <c r="N514" s="67"/>
      <c r="O514" s="67"/>
      <c r="P514" s="67"/>
      <c r="Q514" s="2"/>
      <c r="R514" s="2"/>
      <c r="S514" s="2"/>
    </row>
    <row r="515" spans="1:19" s="1" customFormat="1" ht="39" customHeight="1">
      <c r="A515" s="67">
        <v>58</v>
      </c>
      <c r="B515" s="202" t="s">
        <v>1183</v>
      </c>
      <c r="C515" s="203" t="s">
        <v>1179</v>
      </c>
      <c r="D515" s="204" t="s">
        <v>1184</v>
      </c>
      <c r="E515" s="67">
        <v>24000</v>
      </c>
      <c r="F515" s="19">
        <v>480</v>
      </c>
      <c r="G515" s="67">
        <v>43200</v>
      </c>
      <c r="H515" s="19">
        <v>480</v>
      </c>
      <c r="I515" s="53">
        <v>480</v>
      </c>
      <c r="J515" s="53">
        <v>0</v>
      </c>
      <c r="K515" s="53">
        <v>0</v>
      </c>
      <c r="L515" s="67">
        <v>43200</v>
      </c>
      <c r="M515" s="67"/>
      <c r="N515" s="67"/>
      <c r="O515" s="67"/>
      <c r="P515" s="67"/>
      <c r="Q515" s="2"/>
      <c r="R515" s="2"/>
      <c r="S515" s="2"/>
    </row>
    <row r="516" spans="1:19" s="1" customFormat="1" ht="25.5" customHeight="1">
      <c r="A516" s="67">
        <v>59</v>
      </c>
      <c r="B516" s="202" t="s">
        <v>1185</v>
      </c>
      <c r="C516" s="203" t="s">
        <v>1179</v>
      </c>
      <c r="D516" s="204" t="s">
        <v>1186</v>
      </c>
      <c r="E516" s="67">
        <v>24250</v>
      </c>
      <c r="F516" s="19">
        <v>485</v>
      </c>
      <c r="G516" s="67">
        <v>43650</v>
      </c>
      <c r="H516" s="19">
        <v>485</v>
      </c>
      <c r="I516" s="53">
        <v>485</v>
      </c>
      <c r="J516" s="53">
        <v>0</v>
      </c>
      <c r="K516" s="53">
        <v>0</v>
      </c>
      <c r="L516" s="67">
        <v>43650</v>
      </c>
      <c r="M516" s="67"/>
      <c r="N516" s="67"/>
      <c r="O516" s="67"/>
      <c r="P516" s="67"/>
      <c r="Q516" s="2"/>
      <c r="R516" s="2"/>
      <c r="S516" s="2"/>
    </row>
    <row r="517" spans="1:19" s="1" customFormat="1" ht="42" customHeight="1">
      <c r="A517" s="67">
        <v>60</v>
      </c>
      <c r="B517" s="202" t="s">
        <v>1187</v>
      </c>
      <c r="C517" s="203" t="s">
        <v>1179</v>
      </c>
      <c r="D517" s="204" t="s">
        <v>1188</v>
      </c>
      <c r="E517" s="67">
        <v>31250</v>
      </c>
      <c r="F517" s="19">
        <v>625</v>
      </c>
      <c r="G517" s="67">
        <v>56250</v>
      </c>
      <c r="H517" s="19">
        <v>625</v>
      </c>
      <c r="I517" s="53">
        <v>625</v>
      </c>
      <c r="J517" s="53">
        <v>0</v>
      </c>
      <c r="K517" s="53">
        <v>0</v>
      </c>
      <c r="L517" s="67">
        <v>56250</v>
      </c>
      <c r="M517" s="67"/>
      <c r="N517" s="67"/>
      <c r="O517" s="67"/>
      <c r="P517" s="67"/>
      <c r="Q517" s="2"/>
      <c r="R517" s="2"/>
      <c r="S517" s="2"/>
    </row>
    <row r="518" spans="1:19" s="1" customFormat="1" ht="38.25" customHeight="1">
      <c r="A518" s="67">
        <v>61</v>
      </c>
      <c r="B518" s="202" t="s">
        <v>1189</v>
      </c>
      <c r="C518" s="203" t="s">
        <v>1179</v>
      </c>
      <c r="D518" s="204" t="s">
        <v>1190</v>
      </c>
      <c r="E518" s="67">
        <v>6500</v>
      </c>
      <c r="F518" s="19">
        <v>130</v>
      </c>
      <c r="G518" s="67">
        <v>11700</v>
      </c>
      <c r="H518" s="19">
        <v>130</v>
      </c>
      <c r="I518" s="53">
        <v>130</v>
      </c>
      <c r="J518" s="53">
        <v>0</v>
      </c>
      <c r="K518" s="53">
        <v>0</v>
      </c>
      <c r="L518" s="67">
        <v>11700</v>
      </c>
      <c r="M518" s="67"/>
      <c r="N518" s="67"/>
      <c r="O518" s="67"/>
      <c r="P518" s="67"/>
      <c r="Q518" s="2"/>
      <c r="R518" s="2"/>
      <c r="S518" s="2"/>
    </row>
    <row r="519" spans="1:19" s="1" customFormat="1" ht="34.5" customHeight="1">
      <c r="A519" s="67">
        <v>62</v>
      </c>
      <c r="B519" s="202" t="s">
        <v>1191</v>
      </c>
      <c r="C519" s="203" t="s">
        <v>1179</v>
      </c>
      <c r="D519" s="204" t="s">
        <v>1192</v>
      </c>
      <c r="E519" s="67">
        <v>13000</v>
      </c>
      <c r="F519" s="19">
        <v>260</v>
      </c>
      <c r="G519" s="67">
        <v>23400</v>
      </c>
      <c r="H519" s="19">
        <v>260</v>
      </c>
      <c r="I519" s="53">
        <v>260</v>
      </c>
      <c r="J519" s="53">
        <v>0</v>
      </c>
      <c r="K519" s="53">
        <v>0</v>
      </c>
      <c r="L519" s="67">
        <v>23400</v>
      </c>
      <c r="M519" s="67"/>
      <c r="N519" s="67"/>
      <c r="O519" s="67"/>
      <c r="P519" s="67"/>
      <c r="Q519" s="2"/>
      <c r="R519" s="2"/>
      <c r="S519" s="2"/>
    </row>
    <row r="520" spans="1:19" s="1" customFormat="1" ht="33" customHeight="1">
      <c r="A520" s="67">
        <v>63</v>
      </c>
      <c r="B520" s="202" t="s">
        <v>1193</v>
      </c>
      <c r="C520" s="205" t="s">
        <v>1194</v>
      </c>
      <c r="D520" s="205" t="s">
        <v>1195</v>
      </c>
      <c r="E520" s="67">
        <v>950</v>
      </c>
      <c r="F520" s="19">
        <v>19</v>
      </c>
      <c r="G520" s="67">
        <v>1710</v>
      </c>
      <c r="H520" s="19">
        <v>19</v>
      </c>
      <c r="I520" s="53">
        <v>19</v>
      </c>
      <c r="J520" s="53">
        <v>0</v>
      </c>
      <c r="K520" s="53">
        <v>0</v>
      </c>
      <c r="L520" s="67">
        <v>1710</v>
      </c>
      <c r="M520" s="67"/>
      <c r="N520" s="67"/>
      <c r="O520" s="67"/>
      <c r="P520" s="67"/>
      <c r="Q520" s="2"/>
      <c r="R520" s="2"/>
      <c r="S520" s="2"/>
    </row>
    <row r="521" spans="1:19" s="1" customFormat="1" ht="32.25" customHeight="1">
      <c r="A521" s="67">
        <v>64</v>
      </c>
      <c r="B521" s="202" t="s">
        <v>1196</v>
      </c>
      <c r="C521" s="203" t="s">
        <v>1179</v>
      </c>
      <c r="D521" s="204" t="s">
        <v>1197</v>
      </c>
      <c r="E521" s="67">
        <v>11550</v>
      </c>
      <c r="F521" s="19">
        <v>231</v>
      </c>
      <c r="G521" s="67">
        <v>20790</v>
      </c>
      <c r="H521" s="19">
        <v>231</v>
      </c>
      <c r="I521" s="53">
        <v>231</v>
      </c>
      <c r="J521" s="53">
        <v>0</v>
      </c>
      <c r="K521" s="53">
        <v>0</v>
      </c>
      <c r="L521" s="67">
        <v>20790</v>
      </c>
      <c r="M521" s="67"/>
      <c r="N521" s="67"/>
      <c r="O521" s="67"/>
      <c r="P521" s="67"/>
      <c r="Q521" s="2"/>
      <c r="R521" s="2"/>
      <c r="S521" s="2"/>
    </row>
    <row r="522" spans="1:19" s="1" customFormat="1" ht="40.5" customHeight="1">
      <c r="A522" s="67">
        <v>65</v>
      </c>
      <c r="B522" s="202" t="s">
        <v>1198</v>
      </c>
      <c r="C522" s="203" t="s">
        <v>1179</v>
      </c>
      <c r="D522" s="204" t="s">
        <v>1199</v>
      </c>
      <c r="E522" s="67">
        <v>37250</v>
      </c>
      <c r="F522" s="19">
        <v>745</v>
      </c>
      <c r="G522" s="67">
        <v>67050</v>
      </c>
      <c r="H522" s="19">
        <v>745</v>
      </c>
      <c r="I522" s="53">
        <v>745</v>
      </c>
      <c r="J522" s="53">
        <v>0</v>
      </c>
      <c r="K522" s="53">
        <v>0</v>
      </c>
      <c r="L522" s="67">
        <v>67050</v>
      </c>
      <c r="M522" s="67"/>
      <c r="N522" s="67"/>
      <c r="O522" s="67"/>
      <c r="P522" s="67"/>
      <c r="Q522" s="2"/>
      <c r="R522" s="2"/>
      <c r="S522" s="2"/>
    </row>
    <row r="523" spans="1:19" s="1" customFormat="1" ht="39" customHeight="1">
      <c r="A523" s="67">
        <v>66</v>
      </c>
      <c r="B523" s="206" t="s">
        <v>1200</v>
      </c>
      <c r="C523" s="205" t="s">
        <v>1201</v>
      </c>
      <c r="D523" s="205" t="s">
        <v>1202</v>
      </c>
      <c r="E523" s="67">
        <v>9650</v>
      </c>
      <c r="F523" s="19">
        <v>193</v>
      </c>
      <c r="G523" s="67">
        <v>17370</v>
      </c>
      <c r="H523" s="19">
        <v>193</v>
      </c>
      <c r="I523" s="53">
        <v>193</v>
      </c>
      <c r="J523" s="53">
        <v>0</v>
      </c>
      <c r="K523" s="53">
        <v>0</v>
      </c>
      <c r="L523" s="67">
        <v>17370</v>
      </c>
      <c r="M523" s="67"/>
      <c r="N523" s="67"/>
      <c r="O523" s="67"/>
      <c r="P523" s="67"/>
      <c r="Q523" s="2"/>
      <c r="R523" s="2"/>
      <c r="S523" s="2"/>
    </row>
    <row r="524" spans="1:19" s="1" customFormat="1" ht="33" customHeight="1">
      <c r="A524" s="67">
        <v>67</v>
      </c>
      <c r="B524" s="206" t="s">
        <v>1203</v>
      </c>
      <c r="C524" s="205" t="s">
        <v>1204</v>
      </c>
      <c r="D524" s="205" t="s">
        <v>1205</v>
      </c>
      <c r="E524" s="67">
        <v>13900</v>
      </c>
      <c r="F524" s="19">
        <v>278</v>
      </c>
      <c r="G524" s="67">
        <v>25020</v>
      </c>
      <c r="H524" s="19">
        <v>278</v>
      </c>
      <c r="I524" s="53">
        <v>278</v>
      </c>
      <c r="J524" s="53">
        <v>0</v>
      </c>
      <c r="K524" s="53">
        <v>0</v>
      </c>
      <c r="L524" s="67">
        <v>25020</v>
      </c>
      <c r="M524" s="67"/>
      <c r="N524" s="67"/>
      <c r="O524" s="67"/>
      <c r="P524" s="67"/>
      <c r="Q524" s="2"/>
      <c r="R524" s="2"/>
      <c r="S524" s="2"/>
    </row>
    <row r="525" spans="1:19" s="1" customFormat="1" ht="50.25" customHeight="1">
      <c r="A525" s="67">
        <v>68</v>
      </c>
      <c r="B525" s="206" t="s">
        <v>1206</v>
      </c>
      <c r="C525" s="205" t="s">
        <v>1207</v>
      </c>
      <c r="D525" s="205" t="s">
        <v>1208</v>
      </c>
      <c r="E525" s="67">
        <v>17500</v>
      </c>
      <c r="F525" s="19">
        <v>350</v>
      </c>
      <c r="G525" s="67">
        <v>31500</v>
      </c>
      <c r="H525" s="19">
        <v>350</v>
      </c>
      <c r="I525" s="53">
        <v>0</v>
      </c>
      <c r="J525" s="53">
        <v>0</v>
      </c>
      <c r="K525" s="77">
        <v>350</v>
      </c>
      <c r="L525" s="67">
        <v>31500</v>
      </c>
      <c r="M525" s="67"/>
      <c r="N525" s="67"/>
      <c r="O525" s="67"/>
      <c r="P525" s="67"/>
      <c r="Q525" s="2"/>
      <c r="R525" s="2"/>
      <c r="S525" s="2"/>
    </row>
    <row r="526" spans="1:19" s="1" customFormat="1" ht="30" customHeight="1">
      <c r="A526" s="12" t="s">
        <v>1209</v>
      </c>
      <c r="B526" s="12"/>
      <c r="C526" s="12"/>
      <c r="D526" s="12"/>
      <c r="E526" s="14">
        <f aca="true" t="shared" si="98" ref="E526:L526">SUM(E527:E529)</f>
        <v>152320</v>
      </c>
      <c r="F526" s="14">
        <f t="shared" si="98"/>
        <v>2140</v>
      </c>
      <c r="G526" s="14">
        <f t="shared" si="98"/>
        <v>178500</v>
      </c>
      <c r="H526" s="14">
        <f t="shared" si="98"/>
        <v>2140</v>
      </c>
      <c r="I526" s="20">
        <f t="shared" si="98"/>
        <v>2140</v>
      </c>
      <c r="J526" s="20">
        <f t="shared" si="98"/>
        <v>0</v>
      </c>
      <c r="K526" s="20">
        <f t="shared" si="98"/>
        <v>0</v>
      </c>
      <c r="L526" s="14">
        <f t="shared" si="98"/>
        <v>178500</v>
      </c>
      <c r="M526" s="228"/>
      <c r="N526" s="14" t="s">
        <v>21</v>
      </c>
      <c r="O526" s="228"/>
      <c r="P526" s="228"/>
      <c r="Q526" s="2"/>
      <c r="R526" s="2"/>
      <c r="S526" s="2"/>
    </row>
    <row r="527" spans="1:19" s="1" customFormat="1" ht="45" customHeight="1">
      <c r="A527" s="67">
        <v>69</v>
      </c>
      <c r="B527" s="163" t="s">
        <v>1210</v>
      </c>
      <c r="C527" s="163" t="s">
        <v>1211</v>
      </c>
      <c r="D527" s="163" t="s">
        <v>1212</v>
      </c>
      <c r="E527" s="123">
        <v>11520</v>
      </c>
      <c r="F527" s="16">
        <v>160</v>
      </c>
      <c r="G527" s="123">
        <v>14400</v>
      </c>
      <c r="H527" s="16">
        <v>160</v>
      </c>
      <c r="I527" s="41">
        <v>160</v>
      </c>
      <c r="J527" s="41">
        <v>0</v>
      </c>
      <c r="K527" s="41">
        <v>0</v>
      </c>
      <c r="L527" s="123">
        <v>14400</v>
      </c>
      <c r="M527" s="67"/>
      <c r="N527" s="67"/>
      <c r="O527" s="67"/>
      <c r="P527" s="67"/>
      <c r="Q527" s="2"/>
      <c r="R527" s="2"/>
      <c r="S527" s="2"/>
    </row>
    <row r="528" spans="1:19" s="1" customFormat="1" ht="39.75" customHeight="1">
      <c r="A528" s="67">
        <v>70</v>
      </c>
      <c r="B528" s="163" t="s">
        <v>1213</v>
      </c>
      <c r="C528" s="163" t="s">
        <v>1214</v>
      </c>
      <c r="D528" s="163" t="s">
        <v>1215</v>
      </c>
      <c r="E528" s="18">
        <v>1105</v>
      </c>
      <c r="F528" s="18">
        <v>17</v>
      </c>
      <c r="G528" s="18">
        <v>1530</v>
      </c>
      <c r="H528" s="41">
        <v>17</v>
      </c>
      <c r="I528" s="41">
        <v>17</v>
      </c>
      <c r="J528" s="41">
        <v>0</v>
      </c>
      <c r="K528" s="41">
        <v>0</v>
      </c>
      <c r="L528" s="18">
        <v>1530</v>
      </c>
      <c r="M528" s="67"/>
      <c r="N528" s="67"/>
      <c r="O528" s="67"/>
      <c r="P528" s="67"/>
      <c r="Q528" s="2"/>
      <c r="R528" s="2"/>
      <c r="S528" s="2"/>
    </row>
    <row r="529" spans="1:19" s="1" customFormat="1" ht="43.5" customHeight="1">
      <c r="A529" s="67">
        <v>71</v>
      </c>
      <c r="B529" s="163" t="s">
        <v>1216</v>
      </c>
      <c r="C529" s="163" t="s">
        <v>1214</v>
      </c>
      <c r="D529" s="207" t="s">
        <v>1217</v>
      </c>
      <c r="E529" s="18">
        <v>139695</v>
      </c>
      <c r="F529" s="18">
        <v>1963</v>
      </c>
      <c r="G529" s="18">
        <v>162570</v>
      </c>
      <c r="H529" s="18">
        <v>1963</v>
      </c>
      <c r="I529" s="70">
        <v>1963</v>
      </c>
      <c r="J529" s="41">
        <v>0</v>
      </c>
      <c r="K529" s="41">
        <v>0</v>
      </c>
      <c r="L529" s="18">
        <v>162570</v>
      </c>
      <c r="M529" s="67"/>
      <c r="N529" s="67"/>
      <c r="O529" s="67"/>
      <c r="P529" s="67"/>
      <c r="Q529" s="2"/>
      <c r="R529" s="2"/>
      <c r="S529" s="2"/>
    </row>
    <row r="530" spans="1:19" s="1" customFormat="1" ht="23.25" customHeight="1">
      <c r="A530" s="147" t="s">
        <v>1218</v>
      </c>
      <c r="B530" s="147"/>
      <c r="C530" s="147"/>
      <c r="D530" s="147"/>
      <c r="E530" s="14">
        <f aca="true" t="shared" si="99" ref="E530:L530">SUM(E531:E537)</f>
        <v>241600</v>
      </c>
      <c r="F530" s="14">
        <f t="shared" si="99"/>
        <v>1833</v>
      </c>
      <c r="G530" s="14">
        <f t="shared" si="99"/>
        <v>207647</v>
      </c>
      <c r="H530" s="14">
        <f t="shared" si="99"/>
        <v>1833</v>
      </c>
      <c r="I530" s="20">
        <f t="shared" si="99"/>
        <v>1833</v>
      </c>
      <c r="J530" s="20">
        <f t="shared" si="99"/>
        <v>0</v>
      </c>
      <c r="K530" s="20">
        <f t="shared" si="99"/>
        <v>0</v>
      </c>
      <c r="L530" s="14">
        <f t="shared" si="99"/>
        <v>207647</v>
      </c>
      <c r="M530" s="228"/>
      <c r="N530" s="14" t="s">
        <v>21</v>
      </c>
      <c r="O530" s="228"/>
      <c r="P530" s="228"/>
      <c r="Q530" s="2"/>
      <c r="R530" s="2"/>
      <c r="S530" s="2"/>
    </row>
    <row r="531" spans="1:19" s="1" customFormat="1" ht="36" customHeight="1">
      <c r="A531" s="67">
        <v>72</v>
      </c>
      <c r="B531" s="165" t="s">
        <v>1219</v>
      </c>
      <c r="C531" s="165" t="s">
        <v>1220</v>
      </c>
      <c r="D531" s="165" t="s">
        <v>1221</v>
      </c>
      <c r="E531" s="208">
        <v>25600</v>
      </c>
      <c r="F531" s="19">
        <v>220</v>
      </c>
      <c r="G531" s="157">
        <v>25520</v>
      </c>
      <c r="H531" s="19">
        <v>220</v>
      </c>
      <c r="I531" s="53">
        <v>220</v>
      </c>
      <c r="J531" s="77">
        <v>0</v>
      </c>
      <c r="K531" s="77">
        <v>0</v>
      </c>
      <c r="L531" s="157">
        <v>25520</v>
      </c>
      <c r="M531" s="67"/>
      <c r="N531" s="67"/>
      <c r="O531" s="67"/>
      <c r="P531" s="67"/>
      <c r="Q531" s="2"/>
      <c r="R531" s="2"/>
      <c r="S531" s="2"/>
    </row>
    <row r="532" spans="1:19" s="1" customFormat="1" ht="36" customHeight="1">
      <c r="A532" s="67">
        <v>73</v>
      </c>
      <c r="B532" s="165" t="s">
        <v>1222</v>
      </c>
      <c r="C532" s="161" t="s">
        <v>1223</v>
      </c>
      <c r="D532" s="165" t="s">
        <v>1224</v>
      </c>
      <c r="E532" s="208">
        <v>30000</v>
      </c>
      <c r="F532" s="19">
        <v>230</v>
      </c>
      <c r="G532" s="162">
        <v>26450</v>
      </c>
      <c r="H532" s="19">
        <v>230</v>
      </c>
      <c r="I532" s="53">
        <v>230</v>
      </c>
      <c r="J532" s="77">
        <v>0</v>
      </c>
      <c r="K532" s="77">
        <v>0</v>
      </c>
      <c r="L532" s="162">
        <v>26450</v>
      </c>
      <c r="M532" s="67"/>
      <c r="N532" s="67"/>
      <c r="O532" s="67"/>
      <c r="P532" s="67"/>
      <c r="Q532" s="2"/>
      <c r="R532" s="2"/>
      <c r="S532" s="2"/>
    </row>
    <row r="533" spans="1:19" s="1" customFormat="1" ht="27.75" customHeight="1">
      <c r="A533" s="67">
        <v>74</v>
      </c>
      <c r="B533" s="165" t="s">
        <v>1225</v>
      </c>
      <c r="C533" s="161" t="s">
        <v>1226</v>
      </c>
      <c r="D533" s="165" t="s">
        <v>1227</v>
      </c>
      <c r="E533" s="208">
        <v>42000</v>
      </c>
      <c r="F533" s="19">
        <v>308</v>
      </c>
      <c r="G533" s="162">
        <v>36552</v>
      </c>
      <c r="H533" s="19">
        <v>308</v>
      </c>
      <c r="I533" s="53">
        <v>308</v>
      </c>
      <c r="J533" s="77">
        <v>0</v>
      </c>
      <c r="K533" s="77">
        <v>0</v>
      </c>
      <c r="L533" s="162">
        <v>36552</v>
      </c>
      <c r="M533" s="67"/>
      <c r="N533" s="67"/>
      <c r="O533" s="67"/>
      <c r="P533" s="67"/>
      <c r="Q533" s="2"/>
      <c r="R533" s="2"/>
      <c r="S533" s="2"/>
    </row>
    <row r="534" spans="1:19" s="1" customFormat="1" ht="30" customHeight="1">
      <c r="A534" s="67">
        <v>75</v>
      </c>
      <c r="B534" s="165" t="s">
        <v>1228</v>
      </c>
      <c r="C534" s="161" t="s">
        <v>1226</v>
      </c>
      <c r="D534" s="161" t="s">
        <v>1229</v>
      </c>
      <c r="E534" s="208">
        <v>33000</v>
      </c>
      <c r="F534" s="19">
        <v>287</v>
      </c>
      <c r="G534" s="157">
        <v>35217</v>
      </c>
      <c r="H534" s="19">
        <v>287</v>
      </c>
      <c r="I534" s="53">
        <v>287</v>
      </c>
      <c r="J534" s="77">
        <v>0</v>
      </c>
      <c r="K534" s="77">
        <v>0</v>
      </c>
      <c r="L534" s="157">
        <v>35217</v>
      </c>
      <c r="M534" s="67"/>
      <c r="N534" s="67"/>
      <c r="O534" s="67"/>
      <c r="P534" s="67"/>
      <c r="Q534" s="2"/>
      <c r="R534" s="2"/>
      <c r="S534" s="2"/>
    </row>
    <row r="535" spans="1:19" s="1" customFormat="1" ht="30.75" customHeight="1">
      <c r="A535" s="67">
        <v>76</v>
      </c>
      <c r="B535" s="161" t="s">
        <v>1230</v>
      </c>
      <c r="C535" s="161" t="s">
        <v>1226</v>
      </c>
      <c r="D535" s="161" t="s">
        <v>1231</v>
      </c>
      <c r="E535" s="208">
        <v>20000</v>
      </c>
      <c r="F535" s="19">
        <v>188</v>
      </c>
      <c r="G535" s="208">
        <v>19176</v>
      </c>
      <c r="H535" s="19">
        <v>188</v>
      </c>
      <c r="I535" s="53">
        <v>188</v>
      </c>
      <c r="J535" s="77">
        <v>0</v>
      </c>
      <c r="K535" s="77">
        <v>0</v>
      </c>
      <c r="L535" s="208">
        <v>19176</v>
      </c>
      <c r="M535" s="67"/>
      <c r="N535" s="67"/>
      <c r="O535" s="67"/>
      <c r="P535" s="67"/>
      <c r="Q535" s="2"/>
      <c r="R535" s="2"/>
      <c r="S535" s="2"/>
    </row>
    <row r="536" spans="1:19" s="1" customFormat="1" ht="30.75" customHeight="1">
      <c r="A536" s="67">
        <v>77</v>
      </c>
      <c r="B536" s="161" t="s">
        <v>1232</v>
      </c>
      <c r="C536" s="161" t="s">
        <v>1226</v>
      </c>
      <c r="D536" s="161" t="s">
        <v>1233</v>
      </c>
      <c r="E536" s="208">
        <v>60000</v>
      </c>
      <c r="F536" s="19">
        <v>380</v>
      </c>
      <c r="G536" s="157">
        <v>42292</v>
      </c>
      <c r="H536" s="19">
        <v>380</v>
      </c>
      <c r="I536" s="53">
        <v>380</v>
      </c>
      <c r="J536" s="77">
        <v>0</v>
      </c>
      <c r="K536" s="77">
        <v>0</v>
      </c>
      <c r="L536" s="157">
        <v>42292</v>
      </c>
      <c r="M536" s="67"/>
      <c r="N536" s="67"/>
      <c r="O536" s="67"/>
      <c r="P536" s="67"/>
      <c r="Q536" s="2"/>
      <c r="R536" s="2"/>
      <c r="S536" s="2"/>
    </row>
    <row r="537" spans="1:19" s="1" customFormat="1" ht="30.75" customHeight="1">
      <c r="A537" s="67">
        <v>78</v>
      </c>
      <c r="B537" s="165" t="s">
        <v>1234</v>
      </c>
      <c r="C537" s="161" t="s">
        <v>1226</v>
      </c>
      <c r="D537" s="161" t="s">
        <v>1235</v>
      </c>
      <c r="E537" s="208">
        <v>31000</v>
      </c>
      <c r="F537" s="19">
        <v>220</v>
      </c>
      <c r="G537" s="157">
        <v>22440</v>
      </c>
      <c r="H537" s="19">
        <v>220</v>
      </c>
      <c r="I537" s="53">
        <v>220</v>
      </c>
      <c r="J537" s="77">
        <v>0</v>
      </c>
      <c r="K537" s="77">
        <v>0</v>
      </c>
      <c r="L537" s="157">
        <v>22440</v>
      </c>
      <c r="M537" s="67"/>
      <c r="N537" s="67"/>
      <c r="O537" s="67"/>
      <c r="P537" s="67"/>
      <c r="Q537" s="2"/>
      <c r="R537" s="2"/>
      <c r="S537" s="2"/>
    </row>
    <row r="538" spans="1:19" s="1" customFormat="1" ht="22.5" customHeight="1">
      <c r="A538" s="67"/>
      <c r="B538" s="147" t="s">
        <v>1236</v>
      </c>
      <c r="C538" s="147"/>
      <c r="D538" s="147"/>
      <c r="E538" s="14">
        <f aca="true" t="shared" si="100" ref="E538:L538">SUM(E539:E542)</f>
        <v>107220</v>
      </c>
      <c r="F538" s="14">
        <f t="shared" si="100"/>
        <v>1787</v>
      </c>
      <c r="G538" s="14">
        <f t="shared" si="100"/>
        <v>142960</v>
      </c>
      <c r="H538" s="14">
        <f t="shared" si="100"/>
        <v>1787</v>
      </c>
      <c r="I538" s="20">
        <f t="shared" si="100"/>
        <v>1787</v>
      </c>
      <c r="J538" s="20">
        <f t="shared" si="100"/>
        <v>0</v>
      </c>
      <c r="K538" s="20">
        <f t="shared" si="100"/>
        <v>0</v>
      </c>
      <c r="L538" s="14">
        <f t="shared" si="100"/>
        <v>142960</v>
      </c>
      <c r="M538" s="228"/>
      <c r="N538" s="14" t="s">
        <v>21</v>
      </c>
      <c r="O538" s="228"/>
      <c r="P538" s="228"/>
      <c r="Q538" s="2"/>
      <c r="R538" s="2"/>
      <c r="S538" s="2"/>
    </row>
    <row r="539" spans="1:19" s="1" customFormat="1" ht="30.75" customHeight="1">
      <c r="A539" s="67">
        <v>79</v>
      </c>
      <c r="B539" s="209" t="s">
        <v>1237</v>
      </c>
      <c r="C539" s="210" t="s">
        <v>1238</v>
      </c>
      <c r="D539" s="211" t="s">
        <v>1239</v>
      </c>
      <c r="E539" s="181">
        <v>37200</v>
      </c>
      <c r="F539" s="19">
        <v>620</v>
      </c>
      <c r="G539" s="181">
        <v>49600</v>
      </c>
      <c r="H539" s="19">
        <v>620</v>
      </c>
      <c r="I539" s="53">
        <v>620</v>
      </c>
      <c r="J539" s="77">
        <v>0</v>
      </c>
      <c r="K539" s="77">
        <v>0</v>
      </c>
      <c r="L539" s="181">
        <v>49600</v>
      </c>
      <c r="M539" s="67"/>
      <c r="N539" s="67"/>
      <c r="O539" s="67"/>
      <c r="P539" s="67"/>
      <c r="Q539" s="2"/>
      <c r="R539" s="2"/>
      <c r="S539" s="2"/>
    </row>
    <row r="540" spans="1:19" s="1" customFormat="1" ht="30.75" customHeight="1">
      <c r="A540" s="67">
        <v>80</v>
      </c>
      <c r="B540" s="212" t="s">
        <v>1240</v>
      </c>
      <c r="C540" s="210" t="s">
        <v>1241</v>
      </c>
      <c r="D540" s="211" t="s">
        <v>1242</v>
      </c>
      <c r="E540" s="181">
        <v>45720</v>
      </c>
      <c r="F540" s="19">
        <v>762</v>
      </c>
      <c r="G540" s="181">
        <v>60960</v>
      </c>
      <c r="H540" s="19">
        <v>762</v>
      </c>
      <c r="I540" s="53">
        <v>762</v>
      </c>
      <c r="J540" s="77">
        <v>0</v>
      </c>
      <c r="K540" s="77">
        <v>0</v>
      </c>
      <c r="L540" s="181">
        <v>60960</v>
      </c>
      <c r="M540" s="67"/>
      <c r="N540" s="67"/>
      <c r="O540" s="67"/>
      <c r="P540" s="67"/>
      <c r="Q540" s="2"/>
      <c r="R540" s="2"/>
      <c r="S540" s="2"/>
    </row>
    <row r="541" spans="1:19" s="1" customFormat="1" ht="30.75" customHeight="1">
      <c r="A541" s="67">
        <v>81</v>
      </c>
      <c r="B541" s="209" t="s">
        <v>1243</v>
      </c>
      <c r="C541" s="210" t="s">
        <v>1238</v>
      </c>
      <c r="D541" s="211" t="s">
        <v>1244</v>
      </c>
      <c r="E541" s="181">
        <v>18000</v>
      </c>
      <c r="F541" s="19">
        <v>300</v>
      </c>
      <c r="G541" s="181">
        <v>24000</v>
      </c>
      <c r="H541" s="19">
        <v>300</v>
      </c>
      <c r="I541" s="53">
        <v>300</v>
      </c>
      <c r="J541" s="77">
        <v>0</v>
      </c>
      <c r="K541" s="77">
        <v>0</v>
      </c>
      <c r="L541" s="181">
        <v>24000</v>
      </c>
      <c r="M541" s="67"/>
      <c r="N541" s="67"/>
      <c r="O541" s="67"/>
      <c r="P541" s="67"/>
      <c r="Q541" s="2"/>
      <c r="R541" s="2"/>
      <c r="S541" s="2"/>
    </row>
    <row r="542" spans="1:19" s="1" customFormat="1" ht="30.75" customHeight="1">
      <c r="A542" s="67">
        <v>82</v>
      </c>
      <c r="B542" s="209" t="s">
        <v>1245</v>
      </c>
      <c r="C542" s="210" t="s">
        <v>453</v>
      </c>
      <c r="D542" s="211" t="s">
        <v>1246</v>
      </c>
      <c r="E542" s="181">
        <v>6300</v>
      </c>
      <c r="F542" s="19">
        <v>105</v>
      </c>
      <c r="G542" s="181">
        <v>8400</v>
      </c>
      <c r="H542" s="19">
        <v>105</v>
      </c>
      <c r="I542" s="53">
        <v>105</v>
      </c>
      <c r="J542" s="77">
        <v>0</v>
      </c>
      <c r="K542" s="77">
        <v>0</v>
      </c>
      <c r="L542" s="181">
        <v>8400</v>
      </c>
      <c r="M542" s="67"/>
      <c r="N542" s="67"/>
      <c r="O542" s="67"/>
      <c r="P542" s="67"/>
      <c r="Q542" s="2"/>
      <c r="R542" s="2"/>
      <c r="S542" s="2"/>
    </row>
    <row r="543" spans="1:19" s="1" customFormat="1" ht="15">
      <c r="A543" s="64" t="s">
        <v>1247</v>
      </c>
      <c r="B543" s="64"/>
      <c r="C543" s="64"/>
      <c r="D543" s="64"/>
      <c r="E543" s="213">
        <f aca="true" t="shared" si="101" ref="E543:L543">SUM(E544:E553)</f>
        <v>283780</v>
      </c>
      <c r="F543" s="213">
        <f t="shared" si="101"/>
        <v>4880</v>
      </c>
      <c r="G543" s="213">
        <f t="shared" si="101"/>
        <v>556458</v>
      </c>
      <c r="H543" s="213">
        <f t="shared" si="101"/>
        <v>4880</v>
      </c>
      <c r="I543" s="213">
        <f t="shared" si="101"/>
        <v>4045</v>
      </c>
      <c r="J543" s="213">
        <f t="shared" si="101"/>
        <v>0</v>
      </c>
      <c r="K543" s="213">
        <f t="shared" si="101"/>
        <v>835</v>
      </c>
      <c r="L543" s="213">
        <f t="shared" si="101"/>
        <v>556458</v>
      </c>
      <c r="M543" s="51"/>
      <c r="N543" s="213">
        <f>SUM(N544:N553)</f>
        <v>0</v>
      </c>
      <c r="O543" s="51"/>
      <c r="P543" s="51"/>
      <c r="Q543" s="2"/>
      <c r="R543" s="2"/>
      <c r="S543" s="2"/>
    </row>
    <row r="544" spans="1:19" s="1" customFormat="1" ht="29.25" customHeight="1">
      <c r="A544" s="16">
        <v>83</v>
      </c>
      <c r="B544" s="214" t="s">
        <v>1248</v>
      </c>
      <c r="C544" s="215" t="s">
        <v>1249</v>
      </c>
      <c r="D544" s="214" t="s">
        <v>1250</v>
      </c>
      <c r="E544" s="16">
        <v>62765</v>
      </c>
      <c r="F544" s="16">
        <v>962</v>
      </c>
      <c r="G544" s="16">
        <v>106576</v>
      </c>
      <c r="H544" s="16">
        <v>962</v>
      </c>
      <c r="I544" s="41">
        <v>962</v>
      </c>
      <c r="J544" s="41">
        <v>0</v>
      </c>
      <c r="K544" s="41">
        <v>0</v>
      </c>
      <c r="L544" s="16">
        <v>106576</v>
      </c>
      <c r="M544" s="67"/>
      <c r="N544" s="67"/>
      <c r="O544" s="67"/>
      <c r="P544" s="67"/>
      <c r="Q544" s="2"/>
      <c r="R544" s="2"/>
      <c r="S544" s="2"/>
    </row>
    <row r="545" spans="1:19" s="1" customFormat="1" ht="29.25" customHeight="1">
      <c r="A545" s="16">
        <v>84</v>
      </c>
      <c r="B545" s="215" t="s">
        <v>1251</v>
      </c>
      <c r="C545" s="215" t="s">
        <v>1249</v>
      </c>
      <c r="D545" s="216" t="s">
        <v>1252</v>
      </c>
      <c r="E545" s="217">
        <v>18080</v>
      </c>
      <c r="F545" s="154">
        <v>298</v>
      </c>
      <c r="G545" s="217">
        <v>28608</v>
      </c>
      <c r="H545" s="154">
        <v>298</v>
      </c>
      <c r="I545" s="114">
        <v>298</v>
      </c>
      <c r="J545" s="41">
        <v>0</v>
      </c>
      <c r="K545" s="41">
        <v>0</v>
      </c>
      <c r="L545" s="217">
        <v>28608</v>
      </c>
      <c r="M545" s="67"/>
      <c r="N545" s="67"/>
      <c r="O545" s="67"/>
      <c r="P545" s="67"/>
      <c r="Q545" s="2"/>
      <c r="R545" s="2"/>
      <c r="S545" s="2"/>
    </row>
    <row r="546" spans="1:19" s="1" customFormat="1" ht="31.5" customHeight="1">
      <c r="A546" s="16">
        <v>85</v>
      </c>
      <c r="B546" s="215" t="s">
        <v>1253</v>
      </c>
      <c r="C546" s="215" t="s">
        <v>1249</v>
      </c>
      <c r="D546" s="215" t="s">
        <v>1254</v>
      </c>
      <c r="E546" s="217">
        <v>33665</v>
      </c>
      <c r="F546" s="154">
        <v>449</v>
      </c>
      <c r="G546" s="217">
        <v>53880</v>
      </c>
      <c r="H546" s="154">
        <v>449</v>
      </c>
      <c r="I546" s="114">
        <v>449</v>
      </c>
      <c r="J546" s="41">
        <v>0</v>
      </c>
      <c r="K546" s="41">
        <v>0</v>
      </c>
      <c r="L546" s="217">
        <v>53880</v>
      </c>
      <c r="M546" s="67"/>
      <c r="N546" s="67"/>
      <c r="O546" s="67"/>
      <c r="P546" s="67"/>
      <c r="Q546" s="2"/>
      <c r="R546" s="2"/>
      <c r="S546" s="2"/>
    </row>
    <row r="547" spans="1:19" s="1" customFormat="1" ht="30" customHeight="1">
      <c r="A547" s="16">
        <v>86</v>
      </c>
      <c r="B547" s="215" t="s">
        <v>1255</v>
      </c>
      <c r="C547" s="215" t="s">
        <v>1249</v>
      </c>
      <c r="D547" s="216" t="s">
        <v>1256</v>
      </c>
      <c r="E547" s="217">
        <v>25125</v>
      </c>
      <c r="F547" s="154">
        <v>345</v>
      </c>
      <c r="G547" s="217">
        <v>39675</v>
      </c>
      <c r="H547" s="154">
        <v>345</v>
      </c>
      <c r="I547" s="114">
        <v>345</v>
      </c>
      <c r="J547" s="41">
        <v>0</v>
      </c>
      <c r="K547" s="41">
        <v>0</v>
      </c>
      <c r="L547" s="217">
        <v>39675</v>
      </c>
      <c r="M547" s="67"/>
      <c r="N547" s="67"/>
      <c r="O547" s="67"/>
      <c r="P547" s="67"/>
      <c r="Q547" s="2"/>
      <c r="R547" s="2"/>
      <c r="S547" s="2"/>
    </row>
    <row r="548" spans="1:19" s="1" customFormat="1" ht="35.25" customHeight="1">
      <c r="A548" s="16">
        <v>87</v>
      </c>
      <c r="B548" s="218" t="s">
        <v>1257</v>
      </c>
      <c r="C548" s="215" t="s">
        <v>1249</v>
      </c>
      <c r="D548" s="178" t="s">
        <v>1258</v>
      </c>
      <c r="E548" s="219">
        <v>22010</v>
      </c>
      <c r="F548" s="154">
        <v>350</v>
      </c>
      <c r="G548" s="219">
        <v>36885</v>
      </c>
      <c r="H548" s="154">
        <v>350</v>
      </c>
      <c r="I548" s="114">
        <v>350</v>
      </c>
      <c r="J548" s="41">
        <v>0</v>
      </c>
      <c r="K548" s="41">
        <v>0</v>
      </c>
      <c r="L548" s="219">
        <v>36885</v>
      </c>
      <c r="M548" s="67"/>
      <c r="N548" s="67"/>
      <c r="O548" s="67"/>
      <c r="P548" s="67"/>
      <c r="Q548" s="2"/>
      <c r="R548" s="2"/>
      <c r="S548" s="2"/>
    </row>
    <row r="549" spans="1:19" s="1" customFormat="1" ht="44.25" customHeight="1">
      <c r="A549" s="16">
        <v>88</v>
      </c>
      <c r="B549" s="218" t="s">
        <v>1259</v>
      </c>
      <c r="C549" s="215" t="s">
        <v>1249</v>
      </c>
      <c r="D549" s="178" t="s">
        <v>1260</v>
      </c>
      <c r="E549" s="219">
        <v>57920</v>
      </c>
      <c r="F549" s="154">
        <v>905</v>
      </c>
      <c r="G549" s="219">
        <v>93517</v>
      </c>
      <c r="H549" s="154">
        <v>905</v>
      </c>
      <c r="I549" s="114">
        <v>905</v>
      </c>
      <c r="J549" s="41">
        <v>0</v>
      </c>
      <c r="K549" s="41">
        <v>0</v>
      </c>
      <c r="L549" s="219">
        <v>93517</v>
      </c>
      <c r="M549" s="67"/>
      <c r="N549" s="67"/>
      <c r="O549" s="67"/>
      <c r="P549" s="67"/>
      <c r="Q549" s="2"/>
      <c r="R549" s="2"/>
      <c r="S549" s="2"/>
    </row>
    <row r="550" spans="1:19" s="1" customFormat="1" ht="30" customHeight="1">
      <c r="A550" s="16">
        <v>89</v>
      </c>
      <c r="B550" s="218" t="s">
        <v>1261</v>
      </c>
      <c r="C550" s="215" t="s">
        <v>1249</v>
      </c>
      <c r="D550" s="178" t="s">
        <v>1262</v>
      </c>
      <c r="E550" s="219">
        <v>52812</v>
      </c>
      <c r="F550" s="154">
        <v>640</v>
      </c>
      <c r="G550" s="219">
        <v>80000</v>
      </c>
      <c r="H550" s="154">
        <v>640</v>
      </c>
      <c r="I550" s="114">
        <v>640</v>
      </c>
      <c r="J550" s="41">
        <v>0</v>
      </c>
      <c r="K550" s="41">
        <v>0</v>
      </c>
      <c r="L550" s="219">
        <v>80000</v>
      </c>
      <c r="M550" s="67"/>
      <c r="N550" s="67"/>
      <c r="O550" s="67"/>
      <c r="P550" s="67"/>
      <c r="Q550" s="2"/>
      <c r="R550" s="2"/>
      <c r="S550" s="2"/>
    </row>
    <row r="551" spans="1:19" s="1" customFormat="1" ht="30" customHeight="1">
      <c r="A551" s="16">
        <v>90</v>
      </c>
      <c r="B551" s="218" t="s">
        <v>1263</v>
      </c>
      <c r="C551" s="215" t="s">
        <v>1249</v>
      </c>
      <c r="D551" s="216" t="s">
        <v>1264</v>
      </c>
      <c r="E551" s="219">
        <v>7330</v>
      </c>
      <c r="F551" s="17">
        <v>96</v>
      </c>
      <c r="G551" s="219">
        <v>12000</v>
      </c>
      <c r="H551" s="17">
        <v>96</v>
      </c>
      <c r="I551" s="24">
        <v>96</v>
      </c>
      <c r="J551" s="41">
        <v>0</v>
      </c>
      <c r="K551" s="41">
        <v>0</v>
      </c>
      <c r="L551" s="219">
        <v>12000</v>
      </c>
      <c r="M551" s="67"/>
      <c r="N551" s="67"/>
      <c r="O551" s="67"/>
      <c r="P551" s="67"/>
      <c r="Q551" s="2"/>
      <c r="R551" s="2"/>
      <c r="S551" s="2"/>
    </row>
    <row r="552" spans="1:19" s="1" customFormat="1" ht="30" customHeight="1">
      <c r="A552" s="16">
        <v>91</v>
      </c>
      <c r="B552" s="218" t="s">
        <v>1265</v>
      </c>
      <c r="C552" s="218" t="s">
        <v>1266</v>
      </c>
      <c r="D552" s="216" t="s">
        <v>1267</v>
      </c>
      <c r="E552" s="219">
        <v>2798</v>
      </c>
      <c r="F552" s="17">
        <v>410</v>
      </c>
      <c r="G552" s="23">
        <v>51713</v>
      </c>
      <c r="H552" s="17">
        <v>410</v>
      </c>
      <c r="I552" s="41">
        <v>0</v>
      </c>
      <c r="J552" s="41">
        <v>0</v>
      </c>
      <c r="K552" s="25">
        <v>410</v>
      </c>
      <c r="L552" s="23">
        <v>51713</v>
      </c>
      <c r="M552" s="67"/>
      <c r="N552" s="67"/>
      <c r="O552" s="67"/>
      <c r="P552" s="67"/>
      <c r="Q552" s="2"/>
      <c r="R552" s="2"/>
      <c r="S552" s="2"/>
    </row>
    <row r="553" spans="1:19" s="1" customFormat="1" ht="30" customHeight="1">
      <c r="A553" s="16">
        <v>92</v>
      </c>
      <c r="B553" s="31" t="s">
        <v>1268</v>
      </c>
      <c r="C553" s="218" t="s">
        <v>1266</v>
      </c>
      <c r="D553" s="216" t="s">
        <v>1267</v>
      </c>
      <c r="E553" s="24">
        <v>1275</v>
      </c>
      <c r="F553" s="17">
        <v>425</v>
      </c>
      <c r="G553" s="23">
        <v>53604</v>
      </c>
      <c r="H553" s="17">
        <v>425</v>
      </c>
      <c r="I553" s="41">
        <v>0</v>
      </c>
      <c r="J553" s="41">
        <v>0</v>
      </c>
      <c r="K553" s="25">
        <v>425</v>
      </c>
      <c r="L553" s="23">
        <v>53604</v>
      </c>
      <c r="M553" s="67"/>
      <c r="N553" s="67"/>
      <c r="O553" s="67"/>
      <c r="P553" s="67"/>
      <c r="Q553" s="2"/>
      <c r="R553" s="2"/>
      <c r="S553" s="2"/>
    </row>
    <row r="554" spans="1:19" s="1" customFormat="1" ht="21.75" customHeight="1">
      <c r="A554" s="64" t="s">
        <v>1269</v>
      </c>
      <c r="B554" s="64"/>
      <c r="C554" s="64"/>
      <c r="D554" s="64"/>
      <c r="E554" s="43">
        <f aca="true" t="shared" si="102" ref="E554:L554">SUM(E555+E596+E603+E611+E618+E625+E635+E645)</f>
        <v>1436886.5</v>
      </c>
      <c r="F554" s="43">
        <f t="shared" si="102"/>
        <v>34721</v>
      </c>
      <c r="G554" s="43">
        <f t="shared" si="102"/>
        <v>4345648</v>
      </c>
      <c r="H554" s="43">
        <f t="shared" si="102"/>
        <v>34721</v>
      </c>
      <c r="I554" s="43">
        <f t="shared" si="102"/>
        <v>17444</v>
      </c>
      <c r="J554" s="43">
        <f t="shared" si="102"/>
        <v>565</v>
      </c>
      <c r="K554" s="43">
        <f t="shared" si="102"/>
        <v>16712</v>
      </c>
      <c r="L554" s="43">
        <f t="shared" si="102"/>
        <v>4345648</v>
      </c>
      <c r="M554" s="51"/>
      <c r="N554" s="43">
        <f>SUM(N555+N596+N603+N611+N618+N625+N635+N645)</f>
        <v>565</v>
      </c>
      <c r="O554" s="51"/>
      <c r="P554" s="51"/>
      <c r="Q554" s="2"/>
      <c r="R554" s="2"/>
      <c r="S554" s="2"/>
    </row>
    <row r="555" spans="1:19" s="1" customFormat="1" ht="21.75" customHeight="1">
      <c r="A555" s="64" t="s">
        <v>1270</v>
      </c>
      <c r="B555" s="64"/>
      <c r="C555" s="64"/>
      <c r="D555" s="64"/>
      <c r="E555" s="43">
        <f aca="true" t="shared" si="103" ref="E555:L555">SUM(E556:E595)</f>
        <v>444555</v>
      </c>
      <c r="F555" s="43">
        <f t="shared" si="103"/>
        <v>10049</v>
      </c>
      <c r="G555" s="43">
        <f t="shared" si="103"/>
        <v>1323531</v>
      </c>
      <c r="H555" s="43">
        <f t="shared" si="103"/>
        <v>10049</v>
      </c>
      <c r="I555" s="43">
        <f t="shared" si="103"/>
        <v>4707</v>
      </c>
      <c r="J555" s="43">
        <f t="shared" si="103"/>
        <v>529</v>
      </c>
      <c r="K555" s="43">
        <f t="shared" si="103"/>
        <v>4813</v>
      </c>
      <c r="L555" s="43">
        <f t="shared" si="103"/>
        <v>1323531</v>
      </c>
      <c r="M555" s="43"/>
      <c r="N555" s="43">
        <f>SUM(N556:N595)</f>
        <v>529</v>
      </c>
      <c r="O555" s="43"/>
      <c r="P555" s="43"/>
      <c r="Q555" s="2"/>
      <c r="R555" s="2"/>
      <c r="S555" s="2"/>
    </row>
    <row r="556" spans="1:19" s="1" customFormat="1" ht="47.25" customHeight="1">
      <c r="A556" s="16">
        <v>1</v>
      </c>
      <c r="B556" s="78" t="s">
        <v>1271</v>
      </c>
      <c r="C556" s="78" t="s">
        <v>1272</v>
      </c>
      <c r="D556" s="78" t="s">
        <v>1273</v>
      </c>
      <c r="E556" s="78">
        <v>27160</v>
      </c>
      <c r="F556" s="220">
        <v>180</v>
      </c>
      <c r="G556" s="78">
        <v>38800</v>
      </c>
      <c r="H556" s="220">
        <f aca="true" t="shared" si="104" ref="H556:H595">SUM(I556:K556)</f>
        <v>180</v>
      </c>
      <c r="I556" s="114">
        <v>180</v>
      </c>
      <c r="J556" s="114">
        <v>0</v>
      </c>
      <c r="K556" s="25">
        <v>0</v>
      </c>
      <c r="L556" s="78">
        <v>38800</v>
      </c>
      <c r="M556" s="50"/>
      <c r="N556" s="50"/>
      <c r="O556" s="229"/>
      <c r="P556" s="229"/>
      <c r="Q556" s="2"/>
      <c r="R556" s="2"/>
      <c r="S556" s="2"/>
    </row>
    <row r="557" spans="1:19" s="1" customFormat="1" ht="25.5" customHeight="1">
      <c r="A557" s="16">
        <v>2</v>
      </c>
      <c r="B557" s="78" t="s">
        <v>1274</v>
      </c>
      <c r="C557" s="78" t="s">
        <v>1272</v>
      </c>
      <c r="D557" s="78" t="s">
        <v>1275</v>
      </c>
      <c r="E557" s="78">
        <v>30100</v>
      </c>
      <c r="F557" s="220">
        <v>146</v>
      </c>
      <c r="G557" s="78">
        <v>43000</v>
      </c>
      <c r="H557" s="220">
        <f t="shared" si="104"/>
        <v>146</v>
      </c>
      <c r="I557" s="114">
        <v>146</v>
      </c>
      <c r="J557" s="114">
        <v>0</v>
      </c>
      <c r="K557" s="25">
        <v>0</v>
      </c>
      <c r="L557" s="78">
        <v>43000</v>
      </c>
      <c r="M557" s="50"/>
      <c r="N557" s="50"/>
      <c r="O557" s="229"/>
      <c r="P557" s="229"/>
      <c r="Q557" s="2"/>
      <c r="R557" s="2"/>
      <c r="S557" s="2"/>
    </row>
    <row r="558" spans="1:19" s="1" customFormat="1" ht="42.75" customHeight="1">
      <c r="A558" s="16">
        <v>3</v>
      </c>
      <c r="B558" s="78" t="s">
        <v>1276</v>
      </c>
      <c r="C558" s="78" t="s">
        <v>1272</v>
      </c>
      <c r="D558" s="78" t="s">
        <v>1277</v>
      </c>
      <c r="E558" s="78">
        <v>23751</v>
      </c>
      <c r="F558" s="220">
        <v>377</v>
      </c>
      <c r="G558" s="78">
        <v>33930</v>
      </c>
      <c r="H558" s="220">
        <f t="shared" si="104"/>
        <v>377</v>
      </c>
      <c r="I558" s="114">
        <v>30</v>
      </c>
      <c r="J558" s="114">
        <v>347</v>
      </c>
      <c r="K558" s="25">
        <v>0</v>
      </c>
      <c r="L558" s="78">
        <v>33930</v>
      </c>
      <c r="M558" s="50" t="s">
        <v>1278</v>
      </c>
      <c r="N558" s="50">
        <v>347</v>
      </c>
      <c r="O558" s="229">
        <v>2018</v>
      </c>
      <c r="P558" s="229">
        <v>2019</v>
      </c>
      <c r="Q558" s="2"/>
      <c r="R558" s="2"/>
      <c r="S558" s="2"/>
    </row>
    <row r="559" spans="1:19" s="1" customFormat="1" ht="21.75" customHeight="1">
      <c r="A559" s="16">
        <v>4</v>
      </c>
      <c r="B559" s="78" t="s">
        <v>1279</v>
      </c>
      <c r="C559" s="78" t="s">
        <v>1272</v>
      </c>
      <c r="D559" s="78" t="s">
        <v>1280</v>
      </c>
      <c r="E559" s="78">
        <v>3000</v>
      </c>
      <c r="F559" s="220">
        <v>50</v>
      </c>
      <c r="G559" s="78">
        <v>6500</v>
      </c>
      <c r="H559" s="220">
        <f t="shared" si="104"/>
        <v>50</v>
      </c>
      <c r="I559" s="114">
        <v>50</v>
      </c>
      <c r="J559" s="114">
        <v>0</v>
      </c>
      <c r="K559" s="25">
        <v>0</v>
      </c>
      <c r="L559" s="78">
        <v>6500</v>
      </c>
      <c r="M559" s="50"/>
      <c r="N559" s="50"/>
      <c r="O559" s="229"/>
      <c r="P559" s="229"/>
      <c r="Q559" s="2"/>
      <c r="R559" s="2"/>
      <c r="S559" s="2"/>
    </row>
    <row r="560" spans="1:19" s="1" customFormat="1" ht="21.75" customHeight="1">
      <c r="A560" s="16">
        <v>5</v>
      </c>
      <c r="B560" s="78" t="s">
        <v>1281</v>
      </c>
      <c r="C560" s="78" t="s">
        <v>1272</v>
      </c>
      <c r="D560" s="78" t="s">
        <v>1282</v>
      </c>
      <c r="E560" s="78">
        <v>10000</v>
      </c>
      <c r="F560" s="220">
        <v>200</v>
      </c>
      <c r="G560" s="78">
        <v>15000</v>
      </c>
      <c r="H560" s="220">
        <f t="shared" si="104"/>
        <v>200</v>
      </c>
      <c r="I560" s="114">
        <v>200</v>
      </c>
      <c r="J560" s="114">
        <v>0</v>
      </c>
      <c r="K560" s="25">
        <v>0</v>
      </c>
      <c r="L560" s="78">
        <v>15000</v>
      </c>
      <c r="M560" s="50"/>
      <c r="N560" s="50"/>
      <c r="O560" s="229"/>
      <c r="P560" s="229"/>
      <c r="Q560" s="2"/>
      <c r="R560" s="2"/>
      <c r="S560" s="2"/>
    </row>
    <row r="561" spans="1:19" s="1" customFormat="1" ht="28.5" customHeight="1">
      <c r="A561" s="16">
        <v>6</v>
      </c>
      <c r="B561" s="221" t="s">
        <v>1283</v>
      </c>
      <c r="C561" s="221" t="s">
        <v>1272</v>
      </c>
      <c r="D561" s="221" t="s">
        <v>1284</v>
      </c>
      <c r="E561" s="221">
        <v>4200</v>
      </c>
      <c r="F561" s="220">
        <v>50</v>
      </c>
      <c r="G561" s="221">
        <v>6000</v>
      </c>
      <c r="H561" s="220">
        <f t="shared" si="104"/>
        <v>50</v>
      </c>
      <c r="I561" s="114">
        <v>50</v>
      </c>
      <c r="J561" s="114">
        <v>0</v>
      </c>
      <c r="K561" s="25">
        <v>0</v>
      </c>
      <c r="L561" s="221">
        <v>6000</v>
      </c>
      <c r="M561" s="50"/>
      <c r="N561" s="50"/>
      <c r="O561" s="229"/>
      <c r="P561" s="229"/>
      <c r="Q561" s="2"/>
      <c r="R561" s="2"/>
      <c r="S561" s="2"/>
    </row>
    <row r="562" spans="1:19" s="1" customFormat="1" ht="28.5" customHeight="1">
      <c r="A562" s="16">
        <v>7</v>
      </c>
      <c r="B562" s="221" t="s">
        <v>1285</v>
      </c>
      <c r="C562" s="221" t="s">
        <v>1272</v>
      </c>
      <c r="D562" s="221" t="s">
        <v>1286</v>
      </c>
      <c r="E562" s="221">
        <v>13340</v>
      </c>
      <c r="F562" s="220">
        <v>160</v>
      </c>
      <c r="G562" s="221">
        <v>18400</v>
      </c>
      <c r="H562" s="220">
        <f t="shared" si="104"/>
        <v>160</v>
      </c>
      <c r="I562" s="114">
        <v>160</v>
      </c>
      <c r="J562" s="114">
        <v>0</v>
      </c>
      <c r="K562" s="25">
        <v>0</v>
      </c>
      <c r="L562" s="221">
        <v>18400</v>
      </c>
      <c r="M562" s="50"/>
      <c r="N562" s="50"/>
      <c r="O562" s="229"/>
      <c r="P562" s="229"/>
      <c r="Q562" s="2"/>
      <c r="R562" s="2"/>
      <c r="S562" s="2"/>
    </row>
    <row r="563" spans="1:19" s="1" customFormat="1" ht="28.5" customHeight="1">
      <c r="A563" s="16">
        <v>8</v>
      </c>
      <c r="B563" s="221" t="s">
        <v>1287</v>
      </c>
      <c r="C563" s="221" t="s">
        <v>1272</v>
      </c>
      <c r="D563" s="221" t="s">
        <v>1288</v>
      </c>
      <c r="E563" s="221">
        <v>12000</v>
      </c>
      <c r="F563" s="220">
        <v>180</v>
      </c>
      <c r="G563" s="221">
        <v>17142</v>
      </c>
      <c r="H563" s="220">
        <f t="shared" si="104"/>
        <v>180</v>
      </c>
      <c r="I563" s="114">
        <v>30</v>
      </c>
      <c r="J563" s="114">
        <v>150</v>
      </c>
      <c r="K563" s="25">
        <v>0</v>
      </c>
      <c r="L563" s="221">
        <v>17142</v>
      </c>
      <c r="M563" s="50" t="s">
        <v>1289</v>
      </c>
      <c r="N563" s="50">
        <v>150</v>
      </c>
      <c r="O563" s="229">
        <v>2018</v>
      </c>
      <c r="P563" s="229">
        <v>2020</v>
      </c>
      <c r="Q563" s="2"/>
      <c r="R563" s="2"/>
      <c r="S563" s="2"/>
    </row>
    <row r="564" spans="1:19" s="1" customFormat="1" ht="28.5" customHeight="1">
      <c r="A564" s="16">
        <v>9</v>
      </c>
      <c r="B564" s="221" t="s">
        <v>1290</v>
      </c>
      <c r="C564" s="221" t="s">
        <v>1272</v>
      </c>
      <c r="D564" s="221" t="s">
        <v>1291</v>
      </c>
      <c r="E564" s="221">
        <v>25895</v>
      </c>
      <c r="F564" s="220">
        <v>176</v>
      </c>
      <c r="G564" s="221">
        <v>34720</v>
      </c>
      <c r="H564" s="220">
        <f t="shared" si="104"/>
        <v>176</v>
      </c>
      <c r="I564" s="114">
        <v>176</v>
      </c>
      <c r="J564" s="114">
        <v>0</v>
      </c>
      <c r="K564" s="25">
        <v>0</v>
      </c>
      <c r="L564" s="221">
        <v>34720</v>
      </c>
      <c r="M564" s="50"/>
      <c r="N564" s="50"/>
      <c r="O564" s="229"/>
      <c r="P564" s="229"/>
      <c r="Q564" s="2"/>
      <c r="R564" s="2"/>
      <c r="S564" s="2"/>
    </row>
    <row r="565" spans="1:19" s="1" customFormat="1" ht="28.5" customHeight="1">
      <c r="A565" s="16">
        <v>10</v>
      </c>
      <c r="B565" s="221" t="s">
        <v>1292</v>
      </c>
      <c r="C565" s="221" t="s">
        <v>1272</v>
      </c>
      <c r="D565" s="222" t="s">
        <v>1293</v>
      </c>
      <c r="E565" s="22">
        <v>16041</v>
      </c>
      <c r="F565" s="220">
        <v>140</v>
      </c>
      <c r="G565" s="221">
        <v>30300</v>
      </c>
      <c r="H565" s="220">
        <f t="shared" si="104"/>
        <v>140</v>
      </c>
      <c r="I565" s="24">
        <v>140</v>
      </c>
      <c r="J565" s="25">
        <v>0</v>
      </c>
      <c r="K565" s="25">
        <v>0</v>
      </c>
      <c r="L565" s="221">
        <v>30300</v>
      </c>
      <c r="M565" s="50"/>
      <c r="N565" s="50"/>
      <c r="O565" s="229"/>
      <c r="P565" s="229"/>
      <c r="Q565" s="2"/>
      <c r="R565" s="2"/>
      <c r="S565" s="2"/>
    </row>
    <row r="566" spans="1:19" s="1" customFormat="1" ht="60.75" customHeight="1">
      <c r="A566" s="16">
        <v>11</v>
      </c>
      <c r="B566" s="223" t="s">
        <v>1294</v>
      </c>
      <c r="C566" s="221" t="s">
        <v>1272</v>
      </c>
      <c r="D566" s="224" t="s">
        <v>1295</v>
      </c>
      <c r="E566" s="22">
        <v>6946</v>
      </c>
      <c r="F566" s="220">
        <v>111</v>
      </c>
      <c r="G566" s="221">
        <v>27782</v>
      </c>
      <c r="H566" s="220">
        <f t="shared" si="104"/>
        <v>111</v>
      </c>
      <c r="I566" s="24">
        <v>111</v>
      </c>
      <c r="J566" s="25">
        <v>0</v>
      </c>
      <c r="K566" s="25">
        <v>0</v>
      </c>
      <c r="L566" s="221">
        <v>27782</v>
      </c>
      <c r="M566" s="50"/>
      <c r="N566" s="50"/>
      <c r="O566" s="229"/>
      <c r="P566" s="229"/>
      <c r="Q566" s="2"/>
      <c r="R566" s="2"/>
      <c r="S566" s="2"/>
    </row>
    <row r="567" spans="1:19" s="1" customFormat="1" ht="49.5" customHeight="1">
      <c r="A567" s="16">
        <v>12</v>
      </c>
      <c r="B567" s="223" t="s">
        <v>1296</v>
      </c>
      <c r="C567" s="221" t="s">
        <v>1272</v>
      </c>
      <c r="D567" s="224" t="s">
        <v>1297</v>
      </c>
      <c r="E567" s="221">
        <v>9878</v>
      </c>
      <c r="F567" s="220">
        <v>150</v>
      </c>
      <c r="G567" s="221">
        <v>39510</v>
      </c>
      <c r="H567" s="220">
        <f t="shared" si="104"/>
        <v>150</v>
      </c>
      <c r="I567" s="24">
        <v>150</v>
      </c>
      <c r="J567" s="25">
        <v>0</v>
      </c>
      <c r="K567" s="25">
        <v>0</v>
      </c>
      <c r="L567" s="221">
        <v>39510</v>
      </c>
      <c r="M567" s="50"/>
      <c r="N567" s="50"/>
      <c r="O567" s="229"/>
      <c r="P567" s="229"/>
      <c r="Q567" s="2"/>
      <c r="R567" s="2"/>
      <c r="S567" s="2"/>
    </row>
    <row r="568" spans="1:19" s="1" customFormat="1" ht="51.75" customHeight="1">
      <c r="A568" s="16">
        <v>13</v>
      </c>
      <c r="B568" s="223" t="s">
        <v>1298</v>
      </c>
      <c r="C568" s="221" t="s">
        <v>1272</v>
      </c>
      <c r="D568" s="224" t="s">
        <v>1299</v>
      </c>
      <c r="E568" s="221">
        <v>15400</v>
      </c>
      <c r="F568" s="220">
        <v>100</v>
      </c>
      <c r="G568" s="221">
        <v>22000</v>
      </c>
      <c r="H568" s="220">
        <f t="shared" si="104"/>
        <v>100</v>
      </c>
      <c r="I568" s="230">
        <v>100</v>
      </c>
      <c r="J568" s="25">
        <v>0</v>
      </c>
      <c r="K568" s="25">
        <v>0</v>
      </c>
      <c r="L568" s="221">
        <v>22000</v>
      </c>
      <c r="M568" s="50"/>
      <c r="N568" s="50"/>
      <c r="O568" s="229"/>
      <c r="P568" s="229"/>
      <c r="Q568" s="2"/>
      <c r="R568" s="2"/>
      <c r="S568" s="2"/>
    </row>
    <row r="569" spans="1:16" s="1" customFormat="1" ht="43.5" customHeight="1">
      <c r="A569" s="16">
        <v>14</v>
      </c>
      <c r="B569" s="223" t="s">
        <v>1300</v>
      </c>
      <c r="C569" s="221" t="s">
        <v>1272</v>
      </c>
      <c r="D569" s="224" t="s">
        <v>1301</v>
      </c>
      <c r="E569" s="221">
        <v>2000</v>
      </c>
      <c r="F569" s="220">
        <v>40</v>
      </c>
      <c r="G569" s="221">
        <v>8000</v>
      </c>
      <c r="H569" s="220">
        <f t="shared" si="104"/>
        <v>40</v>
      </c>
      <c r="I569" s="230">
        <v>40</v>
      </c>
      <c r="J569" s="25">
        <v>0</v>
      </c>
      <c r="K569" s="25">
        <v>0</v>
      </c>
      <c r="L569" s="221">
        <v>8000</v>
      </c>
      <c r="M569" s="50"/>
      <c r="N569" s="50"/>
      <c r="O569" s="229"/>
      <c r="P569" s="229"/>
    </row>
    <row r="570" spans="1:16" s="1" customFormat="1" ht="43.5" customHeight="1">
      <c r="A570" s="16">
        <v>15</v>
      </c>
      <c r="B570" s="17" t="s">
        <v>1302</v>
      </c>
      <c r="C570" s="17" t="s">
        <v>1272</v>
      </c>
      <c r="D570" s="17" t="s">
        <v>1303</v>
      </c>
      <c r="E570" s="18">
        <v>2722</v>
      </c>
      <c r="F570" s="18">
        <v>35</v>
      </c>
      <c r="G570" s="18">
        <v>3885</v>
      </c>
      <c r="H570" s="220">
        <f t="shared" si="104"/>
        <v>35</v>
      </c>
      <c r="I570" s="70">
        <v>3</v>
      </c>
      <c r="J570" s="70">
        <v>32</v>
      </c>
      <c r="K570" s="25">
        <v>0</v>
      </c>
      <c r="L570" s="18">
        <v>3885</v>
      </c>
      <c r="M570" s="50" t="s">
        <v>1304</v>
      </c>
      <c r="N570" s="50">
        <v>32</v>
      </c>
      <c r="O570" s="229">
        <v>2018</v>
      </c>
      <c r="P570" s="229">
        <v>2019</v>
      </c>
    </row>
    <row r="571" spans="1:16" s="1" customFormat="1" ht="36" customHeight="1">
      <c r="A571" s="16">
        <v>16</v>
      </c>
      <c r="B571" s="17" t="s">
        <v>1305</v>
      </c>
      <c r="C571" s="17" t="s">
        <v>1272</v>
      </c>
      <c r="D571" s="17" t="s">
        <v>1306</v>
      </c>
      <c r="E571" s="42">
        <v>6258</v>
      </c>
      <c r="F571" s="42">
        <v>37</v>
      </c>
      <c r="G571" s="42">
        <v>8940</v>
      </c>
      <c r="H571" s="220">
        <f t="shared" si="104"/>
        <v>37</v>
      </c>
      <c r="I571" s="70">
        <v>37</v>
      </c>
      <c r="J571" s="70">
        <v>0</v>
      </c>
      <c r="K571" s="25">
        <v>0</v>
      </c>
      <c r="L571" s="42">
        <v>8940</v>
      </c>
      <c r="M571" s="50"/>
      <c r="N571" s="50"/>
      <c r="O571" s="229"/>
      <c r="P571" s="229"/>
    </row>
    <row r="572" spans="1:16" s="1" customFormat="1" ht="45.75" customHeight="1">
      <c r="A572" s="16">
        <v>17</v>
      </c>
      <c r="B572" s="223" t="s">
        <v>1307</v>
      </c>
      <c r="C572" s="221" t="s">
        <v>1308</v>
      </c>
      <c r="D572" s="224" t="s">
        <v>1309</v>
      </c>
      <c r="E572" s="78">
        <v>12000</v>
      </c>
      <c r="F572" s="220">
        <v>100</v>
      </c>
      <c r="G572" s="78">
        <v>33200</v>
      </c>
      <c r="H572" s="220">
        <f t="shared" si="104"/>
        <v>100</v>
      </c>
      <c r="I572" s="230">
        <v>100</v>
      </c>
      <c r="J572" s="25">
        <v>0</v>
      </c>
      <c r="K572" s="25">
        <v>0</v>
      </c>
      <c r="L572" s="78">
        <v>33200</v>
      </c>
      <c r="M572" s="50"/>
      <c r="N572" s="50"/>
      <c r="O572" s="229"/>
      <c r="P572" s="229"/>
    </row>
    <row r="573" spans="1:16" s="1" customFormat="1" ht="42.75" customHeight="1">
      <c r="A573" s="16">
        <v>18</v>
      </c>
      <c r="B573" s="223" t="s">
        <v>1310</v>
      </c>
      <c r="C573" s="221" t="s">
        <v>1308</v>
      </c>
      <c r="D573" s="224" t="s">
        <v>1311</v>
      </c>
      <c r="E573" s="78">
        <v>735</v>
      </c>
      <c r="F573" s="220">
        <v>123</v>
      </c>
      <c r="G573" s="78">
        <v>14760</v>
      </c>
      <c r="H573" s="220">
        <f t="shared" si="104"/>
        <v>123</v>
      </c>
      <c r="I573" s="230">
        <v>0</v>
      </c>
      <c r="J573" s="25">
        <v>0</v>
      </c>
      <c r="K573" s="25">
        <v>123</v>
      </c>
      <c r="L573" s="78">
        <v>14760</v>
      </c>
      <c r="M573" s="50"/>
      <c r="N573" s="50"/>
      <c r="O573" s="229"/>
      <c r="P573" s="229"/>
    </row>
    <row r="574" spans="1:16" s="1" customFormat="1" ht="47.25" customHeight="1">
      <c r="A574" s="16">
        <v>19</v>
      </c>
      <c r="B574" s="17" t="s">
        <v>1312</v>
      </c>
      <c r="C574" s="22" t="s">
        <v>1313</v>
      </c>
      <c r="D574" s="225" t="s">
        <v>1314</v>
      </c>
      <c r="E574" s="22">
        <v>275</v>
      </c>
      <c r="F574" s="50">
        <v>23</v>
      </c>
      <c r="G574" s="23">
        <v>2112</v>
      </c>
      <c r="H574" s="17">
        <f t="shared" si="104"/>
        <v>23</v>
      </c>
      <c r="I574" s="24">
        <v>23</v>
      </c>
      <c r="J574" s="25">
        <v>0</v>
      </c>
      <c r="K574" s="25">
        <v>0</v>
      </c>
      <c r="L574" s="23">
        <v>2112</v>
      </c>
      <c r="M574" s="50"/>
      <c r="N574" s="50"/>
      <c r="O574" s="229"/>
      <c r="P574" s="229"/>
    </row>
    <row r="575" spans="1:16" s="1" customFormat="1" ht="27" customHeight="1">
      <c r="A575" s="16">
        <v>20</v>
      </c>
      <c r="B575" s="17" t="s">
        <v>1315</v>
      </c>
      <c r="C575" s="22" t="s">
        <v>1316</v>
      </c>
      <c r="D575" s="225" t="s">
        <v>1317</v>
      </c>
      <c r="E575" s="226">
        <v>950</v>
      </c>
      <c r="F575" s="50">
        <v>400</v>
      </c>
      <c r="G575" s="227">
        <v>73200</v>
      </c>
      <c r="H575" s="17">
        <f t="shared" si="104"/>
        <v>400</v>
      </c>
      <c r="I575" s="24">
        <v>0</v>
      </c>
      <c r="J575" s="25">
        <v>0</v>
      </c>
      <c r="K575" s="25">
        <v>400</v>
      </c>
      <c r="L575" s="227">
        <v>73200</v>
      </c>
      <c r="M575" s="50"/>
      <c r="N575" s="50"/>
      <c r="O575" s="229"/>
      <c r="P575" s="229"/>
    </row>
    <row r="576" spans="1:16" s="1" customFormat="1" ht="27" customHeight="1">
      <c r="A576" s="16">
        <v>21</v>
      </c>
      <c r="B576" s="17" t="s">
        <v>1318</v>
      </c>
      <c r="C576" s="22" t="s">
        <v>1319</v>
      </c>
      <c r="D576" s="225" t="s">
        <v>1320</v>
      </c>
      <c r="E576" s="226">
        <v>750</v>
      </c>
      <c r="F576" s="50">
        <v>300</v>
      </c>
      <c r="G576" s="227">
        <v>56100</v>
      </c>
      <c r="H576" s="17">
        <f t="shared" si="104"/>
        <v>300</v>
      </c>
      <c r="I576" s="24">
        <v>0</v>
      </c>
      <c r="J576" s="25">
        <v>0</v>
      </c>
      <c r="K576" s="25">
        <v>300</v>
      </c>
      <c r="L576" s="227">
        <v>56100</v>
      </c>
      <c r="M576" s="50"/>
      <c r="N576" s="50"/>
      <c r="O576" s="229"/>
      <c r="P576" s="229"/>
    </row>
    <row r="577" spans="1:16" s="1" customFormat="1" ht="35.25" customHeight="1">
      <c r="A577" s="16">
        <v>22</v>
      </c>
      <c r="B577" s="17" t="s">
        <v>1321</v>
      </c>
      <c r="C577" s="62" t="s">
        <v>1322</v>
      </c>
      <c r="D577" s="62" t="s">
        <v>1323</v>
      </c>
      <c r="E577" s="22">
        <v>1254</v>
      </c>
      <c r="F577" s="220">
        <v>418</v>
      </c>
      <c r="G577" s="62">
        <v>59565</v>
      </c>
      <c r="H577" s="220">
        <f t="shared" si="104"/>
        <v>418</v>
      </c>
      <c r="I577" s="24">
        <v>0</v>
      </c>
      <c r="J577" s="25">
        <v>0</v>
      </c>
      <c r="K577" s="24">
        <v>418</v>
      </c>
      <c r="L577" s="62">
        <v>59565</v>
      </c>
      <c r="M577" s="50"/>
      <c r="N577" s="50"/>
      <c r="O577" s="229"/>
      <c r="P577" s="229"/>
    </row>
    <row r="578" spans="1:16" s="1" customFormat="1" ht="25.5" customHeight="1">
      <c r="A578" s="16">
        <v>23</v>
      </c>
      <c r="B578" s="17" t="s">
        <v>1324</v>
      </c>
      <c r="C578" s="22" t="s">
        <v>1325</v>
      </c>
      <c r="D578" s="225" t="s">
        <v>1326</v>
      </c>
      <c r="E578" s="226">
        <v>750</v>
      </c>
      <c r="F578" s="50">
        <v>300</v>
      </c>
      <c r="G578" s="227">
        <v>52800</v>
      </c>
      <c r="H578" s="17">
        <f t="shared" si="104"/>
        <v>300</v>
      </c>
      <c r="I578" s="24">
        <v>0</v>
      </c>
      <c r="J578" s="25">
        <v>0</v>
      </c>
      <c r="K578" s="25">
        <v>300</v>
      </c>
      <c r="L578" s="227">
        <v>52800</v>
      </c>
      <c r="M578" s="50"/>
      <c r="N578" s="50"/>
      <c r="O578" s="229"/>
      <c r="P578" s="229"/>
    </row>
    <row r="579" spans="1:16" s="1" customFormat="1" ht="53.25" customHeight="1">
      <c r="A579" s="16">
        <v>24</v>
      </c>
      <c r="B579" s="17" t="s">
        <v>1327</v>
      </c>
      <c r="C579" s="62" t="s">
        <v>1328</v>
      </c>
      <c r="D579" s="62" t="s">
        <v>1329</v>
      </c>
      <c r="E579" s="22">
        <v>1246</v>
      </c>
      <c r="F579" s="220">
        <v>500</v>
      </c>
      <c r="G579" s="62">
        <v>53771</v>
      </c>
      <c r="H579" s="220">
        <f t="shared" si="104"/>
        <v>500</v>
      </c>
      <c r="I579" s="24">
        <v>0</v>
      </c>
      <c r="J579" s="25">
        <v>0</v>
      </c>
      <c r="K579" s="24">
        <v>500</v>
      </c>
      <c r="L579" s="62">
        <v>53771</v>
      </c>
      <c r="M579" s="50"/>
      <c r="N579" s="50"/>
      <c r="O579" s="229"/>
      <c r="P579" s="229"/>
    </row>
    <row r="580" spans="1:16" s="1" customFormat="1" ht="37.5" customHeight="1">
      <c r="A580" s="16">
        <v>25</v>
      </c>
      <c r="B580" s="17" t="s">
        <v>1330</v>
      </c>
      <c r="C580" s="62" t="s">
        <v>1331</v>
      </c>
      <c r="D580" s="62" t="s">
        <v>1332</v>
      </c>
      <c r="E580" s="22">
        <v>1452</v>
      </c>
      <c r="F580" s="220">
        <v>499</v>
      </c>
      <c r="G580" s="62">
        <v>46688</v>
      </c>
      <c r="H580" s="220">
        <f t="shared" si="104"/>
        <v>499</v>
      </c>
      <c r="I580" s="24">
        <v>0</v>
      </c>
      <c r="J580" s="25">
        <v>0</v>
      </c>
      <c r="K580" s="24">
        <v>499</v>
      </c>
      <c r="L580" s="62">
        <v>46688</v>
      </c>
      <c r="M580" s="50"/>
      <c r="N580" s="50"/>
      <c r="O580" s="229"/>
      <c r="P580" s="229"/>
    </row>
    <row r="581" spans="1:16" s="1" customFormat="1" ht="28.5" customHeight="1">
      <c r="A581" s="16">
        <v>26</v>
      </c>
      <c r="B581" s="17" t="s">
        <v>1333</v>
      </c>
      <c r="C581" s="62" t="s">
        <v>1334</v>
      </c>
      <c r="D581" s="62" t="s">
        <v>1335</v>
      </c>
      <c r="E581" s="22">
        <v>1384</v>
      </c>
      <c r="F581" s="220">
        <v>553</v>
      </c>
      <c r="G581" s="62">
        <v>85730</v>
      </c>
      <c r="H581" s="220">
        <f t="shared" si="104"/>
        <v>553</v>
      </c>
      <c r="I581" s="24">
        <v>0</v>
      </c>
      <c r="J581" s="25">
        <v>0</v>
      </c>
      <c r="K581" s="24">
        <v>553</v>
      </c>
      <c r="L581" s="62">
        <v>85730</v>
      </c>
      <c r="M581" s="50"/>
      <c r="N581" s="50"/>
      <c r="O581" s="229"/>
      <c r="P581" s="229"/>
    </row>
    <row r="582" spans="1:16" s="1" customFormat="1" ht="47.25" customHeight="1">
      <c r="A582" s="16">
        <v>27</v>
      </c>
      <c r="B582" s="17" t="s">
        <v>1336</v>
      </c>
      <c r="C582" s="62" t="s">
        <v>1337</v>
      </c>
      <c r="D582" s="62" t="s">
        <v>1338</v>
      </c>
      <c r="E582" s="22">
        <v>1295</v>
      </c>
      <c r="F582" s="220">
        <v>520</v>
      </c>
      <c r="G582" s="62">
        <v>82522</v>
      </c>
      <c r="H582" s="220">
        <f t="shared" si="104"/>
        <v>520</v>
      </c>
      <c r="I582" s="24">
        <v>0</v>
      </c>
      <c r="J582" s="25">
        <v>0</v>
      </c>
      <c r="K582" s="24">
        <v>520</v>
      </c>
      <c r="L582" s="62">
        <v>82522</v>
      </c>
      <c r="M582" s="50"/>
      <c r="N582" s="50"/>
      <c r="O582" s="229"/>
      <c r="P582" s="229"/>
    </row>
    <row r="583" spans="1:16" s="1" customFormat="1" ht="36" customHeight="1">
      <c r="A583" s="16">
        <v>28</v>
      </c>
      <c r="B583" s="17" t="s">
        <v>1339</v>
      </c>
      <c r="C583" s="62" t="s">
        <v>1340</v>
      </c>
      <c r="D583" s="231" t="s">
        <v>1341</v>
      </c>
      <c r="E583" s="22">
        <v>1628</v>
      </c>
      <c r="F583" s="220">
        <v>600</v>
      </c>
      <c r="G583" s="62">
        <v>81440</v>
      </c>
      <c r="H583" s="220">
        <f t="shared" si="104"/>
        <v>600</v>
      </c>
      <c r="I583" s="24">
        <v>0</v>
      </c>
      <c r="J583" s="25">
        <v>0</v>
      </c>
      <c r="K583" s="24">
        <v>600</v>
      </c>
      <c r="L583" s="62">
        <v>81440</v>
      </c>
      <c r="M583" s="50"/>
      <c r="N583" s="50"/>
      <c r="O583" s="229"/>
      <c r="P583" s="229"/>
    </row>
    <row r="584" spans="1:16" s="1" customFormat="1" ht="47.25" customHeight="1">
      <c r="A584" s="16">
        <v>29</v>
      </c>
      <c r="B584" s="17" t="s">
        <v>1342</v>
      </c>
      <c r="C584" s="62" t="s">
        <v>1343</v>
      </c>
      <c r="D584" s="62" t="s">
        <v>1344</v>
      </c>
      <c r="E584" s="22">
        <v>400</v>
      </c>
      <c r="F584" s="220">
        <v>200</v>
      </c>
      <c r="G584" s="62">
        <v>28760</v>
      </c>
      <c r="H584" s="220">
        <f t="shared" si="104"/>
        <v>200</v>
      </c>
      <c r="I584" s="24">
        <v>0</v>
      </c>
      <c r="J584" s="25">
        <v>0</v>
      </c>
      <c r="K584" s="24">
        <v>200</v>
      </c>
      <c r="L584" s="62">
        <v>28760</v>
      </c>
      <c r="M584" s="50"/>
      <c r="N584" s="50"/>
      <c r="O584" s="229"/>
      <c r="P584" s="229"/>
    </row>
    <row r="585" spans="1:16" s="1" customFormat="1" ht="18" customHeight="1">
      <c r="A585" s="16">
        <v>30</v>
      </c>
      <c r="B585" s="232" t="s">
        <v>1345</v>
      </c>
      <c r="C585" s="232" t="s">
        <v>1346</v>
      </c>
      <c r="D585" s="232" t="s">
        <v>1347</v>
      </c>
      <c r="E585" s="233">
        <v>22200</v>
      </c>
      <c r="F585" s="232">
        <v>370</v>
      </c>
      <c r="G585" s="232">
        <v>25900</v>
      </c>
      <c r="H585" s="232">
        <f t="shared" si="104"/>
        <v>370</v>
      </c>
      <c r="I585" s="236">
        <v>370</v>
      </c>
      <c r="J585" s="25">
        <v>0</v>
      </c>
      <c r="K585" s="25">
        <v>0</v>
      </c>
      <c r="L585" s="232">
        <v>25900</v>
      </c>
      <c r="M585" s="50"/>
      <c r="N585" s="50"/>
      <c r="O585" s="229"/>
      <c r="P585" s="229"/>
    </row>
    <row r="586" spans="1:16" s="1" customFormat="1" ht="18" customHeight="1">
      <c r="A586" s="16"/>
      <c r="B586" s="232"/>
      <c r="C586" s="232"/>
      <c r="D586" s="232" t="s">
        <v>1348</v>
      </c>
      <c r="E586" s="233">
        <v>37800</v>
      </c>
      <c r="F586" s="232">
        <v>630</v>
      </c>
      <c r="G586" s="232">
        <v>44100</v>
      </c>
      <c r="H586" s="232">
        <f t="shared" si="104"/>
        <v>630</v>
      </c>
      <c r="I586" s="236">
        <v>630</v>
      </c>
      <c r="J586" s="25">
        <v>0</v>
      </c>
      <c r="K586" s="25">
        <v>0</v>
      </c>
      <c r="L586" s="232">
        <v>44100</v>
      </c>
      <c r="M586" s="50"/>
      <c r="N586" s="50"/>
      <c r="O586" s="229"/>
      <c r="P586" s="229"/>
    </row>
    <row r="587" spans="1:16" s="1" customFormat="1" ht="18" customHeight="1">
      <c r="A587" s="16"/>
      <c r="B587" s="232"/>
      <c r="C587" s="232"/>
      <c r="D587" s="232" t="s">
        <v>1349</v>
      </c>
      <c r="E587" s="233">
        <v>4140</v>
      </c>
      <c r="F587" s="232">
        <v>69</v>
      </c>
      <c r="G587" s="232">
        <v>4830</v>
      </c>
      <c r="H587" s="232">
        <f t="shared" si="104"/>
        <v>69</v>
      </c>
      <c r="I587" s="236">
        <v>69</v>
      </c>
      <c r="J587" s="25">
        <v>0</v>
      </c>
      <c r="K587" s="25">
        <v>0</v>
      </c>
      <c r="L587" s="232">
        <v>4830</v>
      </c>
      <c r="M587" s="50"/>
      <c r="N587" s="50"/>
      <c r="O587" s="229"/>
      <c r="P587" s="229"/>
    </row>
    <row r="588" spans="1:16" s="1" customFormat="1" ht="18" customHeight="1">
      <c r="A588" s="16"/>
      <c r="B588" s="232"/>
      <c r="C588" s="232"/>
      <c r="D588" s="232" t="s">
        <v>1350</v>
      </c>
      <c r="E588" s="233">
        <v>18060</v>
      </c>
      <c r="F588" s="232">
        <v>301</v>
      </c>
      <c r="G588" s="232">
        <v>21070</v>
      </c>
      <c r="H588" s="232">
        <f t="shared" si="104"/>
        <v>301</v>
      </c>
      <c r="I588" s="236">
        <v>301</v>
      </c>
      <c r="J588" s="25">
        <v>0</v>
      </c>
      <c r="K588" s="25">
        <v>0</v>
      </c>
      <c r="L588" s="232">
        <v>21070</v>
      </c>
      <c r="M588" s="50"/>
      <c r="N588" s="50"/>
      <c r="O588" s="229"/>
      <c r="P588" s="229"/>
    </row>
    <row r="589" spans="1:16" s="1" customFormat="1" ht="18" customHeight="1">
      <c r="A589" s="16"/>
      <c r="B589" s="232"/>
      <c r="C589" s="232"/>
      <c r="D589" s="232" t="s">
        <v>1351</v>
      </c>
      <c r="E589" s="233">
        <v>23580</v>
      </c>
      <c r="F589" s="232">
        <v>393</v>
      </c>
      <c r="G589" s="232">
        <v>27510</v>
      </c>
      <c r="H589" s="232">
        <f t="shared" si="104"/>
        <v>393</v>
      </c>
      <c r="I589" s="236">
        <v>393</v>
      </c>
      <c r="J589" s="25">
        <v>0</v>
      </c>
      <c r="K589" s="25">
        <v>0</v>
      </c>
      <c r="L589" s="232">
        <v>27510</v>
      </c>
      <c r="M589" s="50"/>
      <c r="N589" s="50"/>
      <c r="O589" s="229"/>
      <c r="P589" s="229"/>
    </row>
    <row r="590" spans="1:16" s="1" customFormat="1" ht="18" customHeight="1">
      <c r="A590" s="16"/>
      <c r="B590" s="232"/>
      <c r="C590" s="232"/>
      <c r="D590" s="232" t="s">
        <v>1352</v>
      </c>
      <c r="E590" s="233">
        <v>11640</v>
      </c>
      <c r="F590" s="232">
        <v>194</v>
      </c>
      <c r="G590" s="232">
        <v>13580</v>
      </c>
      <c r="H590" s="232">
        <f t="shared" si="104"/>
        <v>194</v>
      </c>
      <c r="I590" s="236">
        <v>194</v>
      </c>
      <c r="J590" s="25">
        <v>0</v>
      </c>
      <c r="K590" s="25">
        <v>0</v>
      </c>
      <c r="L590" s="232">
        <v>13580</v>
      </c>
      <c r="M590" s="50"/>
      <c r="N590" s="50"/>
      <c r="O590" s="229"/>
      <c r="P590" s="229"/>
    </row>
    <row r="591" spans="1:16" s="1" customFormat="1" ht="29.25" customHeight="1">
      <c r="A591" s="16"/>
      <c r="B591" s="232"/>
      <c r="C591" s="232"/>
      <c r="D591" s="232" t="s">
        <v>1353</v>
      </c>
      <c r="E591" s="233">
        <v>75000</v>
      </c>
      <c r="F591" s="232">
        <v>500</v>
      </c>
      <c r="G591" s="232">
        <v>95000</v>
      </c>
      <c r="H591" s="232">
        <f t="shared" si="104"/>
        <v>500</v>
      </c>
      <c r="I591" s="236">
        <v>500</v>
      </c>
      <c r="J591" s="25">
        <v>0</v>
      </c>
      <c r="K591" s="25">
        <v>0</v>
      </c>
      <c r="L591" s="232">
        <v>95000</v>
      </c>
      <c r="M591" s="50"/>
      <c r="N591" s="50"/>
      <c r="O591" s="229"/>
      <c r="P591" s="229"/>
    </row>
    <row r="592" spans="1:16" s="1" customFormat="1" ht="30.75" customHeight="1">
      <c r="A592" s="16">
        <v>31</v>
      </c>
      <c r="B592" s="17" t="s">
        <v>1354</v>
      </c>
      <c r="C592" s="22" t="s">
        <v>1355</v>
      </c>
      <c r="D592" s="225" t="s">
        <v>1356</v>
      </c>
      <c r="E592" s="78">
        <v>1750</v>
      </c>
      <c r="F592" s="17">
        <v>400</v>
      </c>
      <c r="G592" s="78">
        <v>24800</v>
      </c>
      <c r="H592" s="17">
        <f t="shared" si="104"/>
        <v>400</v>
      </c>
      <c r="I592" s="24">
        <v>0</v>
      </c>
      <c r="J592" s="25">
        <v>0</v>
      </c>
      <c r="K592" s="25">
        <v>400</v>
      </c>
      <c r="L592" s="78">
        <v>24800</v>
      </c>
      <c r="M592" s="50"/>
      <c r="N592" s="50"/>
      <c r="O592" s="229"/>
      <c r="P592" s="229"/>
    </row>
    <row r="593" spans="1:16" s="1" customFormat="1" ht="29.25" customHeight="1">
      <c r="A593" s="16">
        <v>32</v>
      </c>
      <c r="B593" s="220" t="s">
        <v>1357</v>
      </c>
      <c r="C593" s="226" t="s">
        <v>1358</v>
      </c>
      <c r="D593" s="234" t="s">
        <v>1359</v>
      </c>
      <c r="E593" s="78">
        <v>5405</v>
      </c>
      <c r="F593" s="220">
        <v>204</v>
      </c>
      <c r="G593" s="78">
        <v>13784</v>
      </c>
      <c r="H593" s="17">
        <f t="shared" si="104"/>
        <v>204</v>
      </c>
      <c r="I593" s="24">
        <v>204</v>
      </c>
      <c r="J593" s="25">
        <v>0</v>
      </c>
      <c r="K593" s="25">
        <v>0</v>
      </c>
      <c r="L593" s="78">
        <v>13784</v>
      </c>
      <c r="M593" s="50"/>
      <c r="N593" s="50"/>
      <c r="O593" s="229"/>
      <c r="P593" s="229"/>
    </row>
    <row r="594" spans="1:16" s="1" customFormat="1" ht="29.25" customHeight="1">
      <c r="A594" s="16">
        <v>33</v>
      </c>
      <c r="B594" s="17" t="s">
        <v>1360</v>
      </c>
      <c r="C594" s="22" t="s">
        <v>1361</v>
      </c>
      <c r="D594" s="225" t="s">
        <v>1362</v>
      </c>
      <c r="E594" s="78">
        <v>4560</v>
      </c>
      <c r="F594" s="220">
        <v>120</v>
      </c>
      <c r="G594" s="78">
        <v>10080</v>
      </c>
      <c r="H594" s="17">
        <f t="shared" si="104"/>
        <v>120</v>
      </c>
      <c r="I594" s="24">
        <v>120</v>
      </c>
      <c r="J594" s="25">
        <v>0</v>
      </c>
      <c r="K594" s="25">
        <v>0</v>
      </c>
      <c r="L594" s="78">
        <v>10080</v>
      </c>
      <c r="M594" s="50"/>
      <c r="N594" s="50"/>
      <c r="O594" s="229"/>
      <c r="P594" s="229"/>
    </row>
    <row r="595" spans="1:16" s="1" customFormat="1" ht="41.25" customHeight="1">
      <c r="A595" s="16">
        <v>34</v>
      </c>
      <c r="B595" s="17" t="s">
        <v>1363</v>
      </c>
      <c r="C595" s="22" t="s">
        <v>1361</v>
      </c>
      <c r="D595" s="225" t="s">
        <v>1364</v>
      </c>
      <c r="E595" s="78">
        <v>7610</v>
      </c>
      <c r="F595" s="220">
        <v>200</v>
      </c>
      <c r="G595" s="78">
        <v>18320</v>
      </c>
      <c r="H595" s="17">
        <f t="shared" si="104"/>
        <v>200</v>
      </c>
      <c r="I595" s="24">
        <v>200</v>
      </c>
      <c r="J595" s="25">
        <v>0</v>
      </c>
      <c r="K595" s="25">
        <v>0</v>
      </c>
      <c r="L595" s="78">
        <v>18320</v>
      </c>
      <c r="M595" s="50"/>
      <c r="N595" s="50"/>
      <c r="O595" s="229"/>
      <c r="P595" s="229"/>
    </row>
    <row r="596" spans="1:16" s="1" customFormat="1" ht="28.5" customHeight="1">
      <c r="A596" s="64" t="s">
        <v>1365</v>
      </c>
      <c r="B596" s="64"/>
      <c r="C596" s="64"/>
      <c r="D596" s="64"/>
      <c r="E596" s="43">
        <f aca="true" t="shared" si="105" ref="E596:L596">SUM(E597:E602)</f>
        <v>93909</v>
      </c>
      <c r="F596" s="43">
        <f t="shared" si="105"/>
        <v>3207</v>
      </c>
      <c r="G596" s="43">
        <f t="shared" si="105"/>
        <v>364997</v>
      </c>
      <c r="H596" s="43">
        <f t="shared" si="105"/>
        <v>3207</v>
      </c>
      <c r="I596" s="43">
        <f t="shared" si="105"/>
        <v>1043</v>
      </c>
      <c r="J596" s="43">
        <f t="shared" si="105"/>
        <v>0</v>
      </c>
      <c r="K596" s="43">
        <f t="shared" si="105"/>
        <v>2164</v>
      </c>
      <c r="L596" s="43">
        <f t="shared" si="105"/>
        <v>364997</v>
      </c>
      <c r="M596" s="51"/>
      <c r="N596" s="51"/>
      <c r="O596" s="237"/>
      <c r="P596" s="237"/>
    </row>
    <row r="597" spans="1:16" s="1" customFormat="1" ht="57" customHeight="1">
      <c r="A597" s="16">
        <v>35</v>
      </c>
      <c r="B597" s="17" t="s">
        <v>1366</v>
      </c>
      <c r="C597" s="22" t="s">
        <v>1367</v>
      </c>
      <c r="D597" s="225" t="s">
        <v>1368</v>
      </c>
      <c r="E597" s="78">
        <v>1839</v>
      </c>
      <c r="F597" s="220">
        <v>160</v>
      </c>
      <c r="G597" s="78">
        <v>13600</v>
      </c>
      <c r="H597" s="17">
        <f aca="true" t="shared" si="106" ref="H597:H602">SUM(I597:K597)</f>
        <v>160</v>
      </c>
      <c r="I597" s="97">
        <v>0</v>
      </c>
      <c r="J597" s="25">
        <v>0</v>
      </c>
      <c r="K597" s="97">
        <v>160</v>
      </c>
      <c r="L597" s="78">
        <v>13600</v>
      </c>
      <c r="M597" s="50"/>
      <c r="N597" s="50"/>
      <c r="O597" s="229"/>
      <c r="P597" s="229"/>
    </row>
    <row r="598" spans="1:16" s="1" customFormat="1" ht="27.75" customHeight="1">
      <c r="A598" s="16">
        <v>36</v>
      </c>
      <c r="B598" s="17" t="s">
        <v>1369</v>
      </c>
      <c r="C598" s="22" t="s">
        <v>1370</v>
      </c>
      <c r="D598" s="225" t="s">
        <v>1371</v>
      </c>
      <c r="E598" s="78">
        <v>53410</v>
      </c>
      <c r="F598" s="220">
        <v>785</v>
      </c>
      <c r="G598" s="78">
        <v>72865</v>
      </c>
      <c r="H598" s="17">
        <f t="shared" si="106"/>
        <v>785</v>
      </c>
      <c r="I598" s="97">
        <v>785</v>
      </c>
      <c r="J598" s="25">
        <v>0</v>
      </c>
      <c r="K598" s="97">
        <v>0</v>
      </c>
      <c r="L598" s="78">
        <v>72865</v>
      </c>
      <c r="M598" s="50"/>
      <c r="N598" s="50"/>
      <c r="O598" s="229"/>
      <c r="P598" s="229"/>
    </row>
    <row r="599" spans="1:16" s="1" customFormat="1" ht="56.25" customHeight="1">
      <c r="A599" s="16">
        <v>37</v>
      </c>
      <c r="B599" s="17" t="s">
        <v>1372</v>
      </c>
      <c r="C599" s="22" t="s">
        <v>1367</v>
      </c>
      <c r="D599" s="225" t="s">
        <v>1373</v>
      </c>
      <c r="E599" s="62">
        <v>17286</v>
      </c>
      <c r="F599" s="220">
        <v>258</v>
      </c>
      <c r="G599" s="62">
        <v>54180</v>
      </c>
      <c r="H599" s="17">
        <f t="shared" si="106"/>
        <v>258</v>
      </c>
      <c r="I599" s="73">
        <v>258</v>
      </c>
      <c r="J599" s="25">
        <v>0</v>
      </c>
      <c r="K599" s="97">
        <v>0</v>
      </c>
      <c r="L599" s="62">
        <v>54180</v>
      </c>
      <c r="M599" s="50"/>
      <c r="N599" s="50"/>
      <c r="O599" s="229"/>
      <c r="P599" s="229"/>
    </row>
    <row r="600" spans="1:16" s="1" customFormat="1" ht="44.25" customHeight="1">
      <c r="A600" s="16">
        <v>38</v>
      </c>
      <c r="B600" s="17" t="s">
        <v>1374</v>
      </c>
      <c r="C600" s="22" t="s">
        <v>1367</v>
      </c>
      <c r="D600" s="225" t="s">
        <v>1375</v>
      </c>
      <c r="E600" s="62">
        <v>8020</v>
      </c>
      <c r="F600" s="220">
        <v>840</v>
      </c>
      <c r="G600" s="62">
        <v>95455</v>
      </c>
      <c r="H600" s="17">
        <f t="shared" si="106"/>
        <v>840</v>
      </c>
      <c r="I600" s="73">
        <v>0</v>
      </c>
      <c r="J600" s="25">
        <v>0</v>
      </c>
      <c r="K600" s="73">
        <v>840</v>
      </c>
      <c r="L600" s="62">
        <v>95455</v>
      </c>
      <c r="M600" s="50"/>
      <c r="N600" s="50"/>
      <c r="O600" s="229"/>
      <c r="P600" s="229"/>
    </row>
    <row r="601" spans="1:16" s="1" customFormat="1" ht="27.75" customHeight="1">
      <c r="A601" s="16">
        <v>39</v>
      </c>
      <c r="B601" s="17" t="s">
        <v>1376</v>
      </c>
      <c r="C601" s="22" t="s">
        <v>1377</v>
      </c>
      <c r="D601" s="225" t="s">
        <v>1378</v>
      </c>
      <c r="E601" s="62">
        <v>6662</v>
      </c>
      <c r="F601" s="220">
        <v>664</v>
      </c>
      <c r="G601" s="62">
        <v>73631</v>
      </c>
      <c r="H601" s="17">
        <f t="shared" si="106"/>
        <v>664</v>
      </c>
      <c r="I601" s="73">
        <v>0</v>
      </c>
      <c r="J601" s="25">
        <v>0</v>
      </c>
      <c r="K601" s="73">
        <v>664</v>
      </c>
      <c r="L601" s="62">
        <v>73631</v>
      </c>
      <c r="M601" s="50"/>
      <c r="N601" s="50"/>
      <c r="O601" s="229"/>
      <c r="P601" s="229"/>
    </row>
    <row r="602" spans="1:16" s="1" customFormat="1" ht="45.75" customHeight="1">
      <c r="A602" s="16">
        <v>40</v>
      </c>
      <c r="B602" s="17" t="s">
        <v>1379</v>
      </c>
      <c r="C602" s="22" t="s">
        <v>1380</v>
      </c>
      <c r="D602" s="225" t="s">
        <v>1381</v>
      </c>
      <c r="E602" s="62">
        <v>6692</v>
      </c>
      <c r="F602" s="220">
        <v>500</v>
      </c>
      <c r="G602" s="62">
        <v>55266</v>
      </c>
      <c r="H602" s="17">
        <f t="shared" si="106"/>
        <v>500</v>
      </c>
      <c r="I602" s="73">
        <v>0</v>
      </c>
      <c r="J602" s="25">
        <v>0</v>
      </c>
      <c r="K602" s="73">
        <v>500</v>
      </c>
      <c r="L602" s="62">
        <v>55266</v>
      </c>
      <c r="M602" s="50"/>
      <c r="N602" s="50"/>
      <c r="O602" s="229"/>
      <c r="P602" s="229"/>
    </row>
    <row r="603" spans="1:16" s="1" customFormat="1" ht="15">
      <c r="A603" s="64" t="s">
        <v>1382</v>
      </c>
      <c r="B603" s="64"/>
      <c r="C603" s="64"/>
      <c r="D603" s="64"/>
      <c r="E603" s="43">
        <f aca="true" t="shared" si="107" ref="E603:L603">SUM(E604:E610)</f>
        <v>103070</v>
      </c>
      <c r="F603" s="43">
        <f t="shared" si="107"/>
        <v>2860</v>
      </c>
      <c r="G603" s="43">
        <f t="shared" si="107"/>
        <v>402950</v>
      </c>
      <c r="H603" s="43">
        <f t="shared" si="107"/>
        <v>2860</v>
      </c>
      <c r="I603" s="43">
        <f t="shared" si="107"/>
        <v>803</v>
      </c>
      <c r="J603" s="43">
        <f t="shared" si="107"/>
        <v>36</v>
      </c>
      <c r="K603" s="43">
        <f t="shared" si="107"/>
        <v>2021</v>
      </c>
      <c r="L603" s="43">
        <f t="shared" si="107"/>
        <v>402950</v>
      </c>
      <c r="M603" s="51"/>
      <c r="N603" s="51">
        <f>SUM(N604:N610)</f>
        <v>36</v>
      </c>
      <c r="O603" s="237"/>
      <c r="P603" s="237"/>
    </row>
    <row r="604" spans="1:16" s="1" customFormat="1" ht="30.75" customHeight="1">
      <c r="A604" s="16">
        <v>41</v>
      </c>
      <c r="B604" s="17" t="s">
        <v>1383</v>
      </c>
      <c r="C604" s="22" t="s">
        <v>1384</v>
      </c>
      <c r="D604" s="225" t="s">
        <v>1385</v>
      </c>
      <c r="E604" s="66">
        <v>3000</v>
      </c>
      <c r="F604" s="220">
        <v>300</v>
      </c>
      <c r="G604" s="66">
        <v>27000</v>
      </c>
      <c r="H604" s="17">
        <f aca="true" t="shared" si="108" ref="H604:H610">SUM(I604:K604)</f>
        <v>300</v>
      </c>
      <c r="I604" s="24">
        <v>0</v>
      </c>
      <c r="J604" s="25">
        <v>0</v>
      </c>
      <c r="K604" s="24">
        <v>300</v>
      </c>
      <c r="L604" s="66">
        <v>27000</v>
      </c>
      <c r="M604" s="50"/>
      <c r="N604" s="50"/>
      <c r="O604" s="229"/>
      <c r="P604" s="229"/>
    </row>
    <row r="605" spans="1:16" s="1" customFormat="1" ht="31.5" customHeight="1">
      <c r="A605" s="16">
        <v>42</v>
      </c>
      <c r="B605" s="17" t="s">
        <v>1386</v>
      </c>
      <c r="C605" s="22" t="s">
        <v>1384</v>
      </c>
      <c r="D605" s="225" t="s">
        <v>1387</v>
      </c>
      <c r="E605" s="66">
        <v>6000</v>
      </c>
      <c r="F605" s="220">
        <v>603</v>
      </c>
      <c r="G605" s="66">
        <v>72000</v>
      </c>
      <c r="H605" s="17">
        <f t="shared" si="108"/>
        <v>603</v>
      </c>
      <c r="I605" s="24">
        <v>0</v>
      </c>
      <c r="J605" s="25">
        <v>0</v>
      </c>
      <c r="K605" s="24">
        <v>603</v>
      </c>
      <c r="L605" s="66">
        <v>72000</v>
      </c>
      <c r="M605" s="50"/>
      <c r="N605" s="50"/>
      <c r="O605" s="229"/>
      <c r="P605" s="229"/>
    </row>
    <row r="606" spans="1:16" s="1" customFormat="1" ht="40.5" customHeight="1">
      <c r="A606" s="16">
        <v>43</v>
      </c>
      <c r="B606" s="17" t="s">
        <v>1388</v>
      </c>
      <c r="C606" s="17" t="s">
        <v>1389</v>
      </c>
      <c r="D606" s="17" t="s">
        <v>1390</v>
      </c>
      <c r="E606" s="18">
        <v>4050</v>
      </c>
      <c r="F606" s="18">
        <v>486</v>
      </c>
      <c r="G606" s="18">
        <v>119700</v>
      </c>
      <c r="H606" s="17">
        <f t="shared" si="108"/>
        <v>486</v>
      </c>
      <c r="I606" s="24">
        <v>0</v>
      </c>
      <c r="J606" s="25">
        <v>36</v>
      </c>
      <c r="K606" s="25">
        <v>450</v>
      </c>
      <c r="L606" s="18">
        <v>119700</v>
      </c>
      <c r="M606" s="50" t="s">
        <v>1391</v>
      </c>
      <c r="N606" s="50">
        <v>36</v>
      </c>
      <c r="O606" s="229">
        <v>2018</v>
      </c>
      <c r="P606" s="229">
        <v>2019</v>
      </c>
    </row>
    <row r="607" spans="1:16" s="1" customFormat="1" ht="30" customHeight="1">
      <c r="A607" s="16">
        <v>44</v>
      </c>
      <c r="B607" s="17" t="s">
        <v>1392</v>
      </c>
      <c r="C607" s="17" t="s">
        <v>1393</v>
      </c>
      <c r="D607" s="17" t="s">
        <v>1394</v>
      </c>
      <c r="E607" s="42">
        <v>7500</v>
      </c>
      <c r="F607" s="18">
        <v>500</v>
      </c>
      <c r="G607" s="18">
        <v>46250</v>
      </c>
      <c r="H607" s="17">
        <f t="shared" si="108"/>
        <v>500</v>
      </c>
      <c r="I607" s="24">
        <v>0</v>
      </c>
      <c r="J607" s="25">
        <v>0</v>
      </c>
      <c r="K607" s="25">
        <v>500</v>
      </c>
      <c r="L607" s="18">
        <v>46250</v>
      </c>
      <c r="M607" s="50"/>
      <c r="N607" s="50"/>
      <c r="O607" s="229"/>
      <c r="P607" s="229"/>
    </row>
    <row r="608" spans="1:16" s="1" customFormat="1" ht="30" customHeight="1">
      <c r="A608" s="16">
        <v>45</v>
      </c>
      <c r="B608" s="17" t="s">
        <v>1395</v>
      </c>
      <c r="C608" s="17" t="s">
        <v>1396</v>
      </c>
      <c r="D608" s="17" t="s">
        <v>1397</v>
      </c>
      <c r="E608" s="18">
        <v>30000</v>
      </c>
      <c r="F608" s="18">
        <v>300</v>
      </c>
      <c r="G608" s="18">
        <v>36000</v>
      </c>
      <c r="H608" s="17">
        <f t="shared" si="108"/>
        <v>300</v>
      </c>
      <c r="I608" s="24">
        <v>300</v>
      </c>
      <c r="J608" s="25">
        <v>0</v>
      </c>
      <c r="K608" s="25">
        <v>0</v>
      </c>
      <c r="L608" s="18">
        <v>36000</v>
      </c>
      <c r="M608" s="50"/>
      <c r="N608" s="50"/>
      <c r="O608" s="229"/>
      <c r="P608" s="229"/>
    </row>
    <row r="609" spans="1:16" s="1" customFormat="1" ht="40.5" customHeight="1">
      <c r="A609" s="16">
        <v>46</v>
      </c>
      <c r="B609" s="17" t="s">
        <v>1398</v>
      </c>
      <c r="C609" s="17" t="s">
        <v>1399</v>
      </c>
      <c r="D609" s="17" t="s">
        <v>1400</v>
      </c>
      <c r="E609" s="18">
        <v>50000</v>
      </c>
      <c r="F609" s="18">
        <v>503</v>
      </c>
      <c r="G609" s="18">
        <v>60000</v>
      </c>
      <c r="H609" s="17">
        <f t="shared" si="108"/>
        <v>503</v>
      </c>
      <c r="I609" s="24">
        <v>503</v>
      </c>
      <c r="J609" s="25">
        <v>0</v>
      </c>
      <c r="K609" s="25">
        <v>0</v>
      </c>
      <c r="L609" s="18">
        <v>60000</v>
      </c>
      <c r="M609" s="50"/>
      <c r="N609" s="50"/>
      <c r="O609" s="229"/>
      <c r="P609" s="229"/>
    </row>
    <row r="610" spans="1:16" s="1" customFormat="1" ht="37.5" customHeight="1">
      <c r="A610" s="16">
        <v>47</v>
      </c>
      <c r="B610" s="17" t="s">
        <v>1401</v>
      </c>
      <c r="C610" s="17" t="s">
        <v>1402</v>
      </c>
      <c r="D610" s="17" t="s">
        <v>1403</v>
      </c>
      <c r="E610" s="18">
        <v>2520</v>
      </c>
      <c r="F610" s="18">
        <v>168</v>
      </c>
      <c r="G610" s="18">
        <v>42000</v>
      </c>
      <c r="H610" s="17">
        <f t="shared" si="108"/>
        <v>168</v>
      </c>
      <c r="I610" s="24">
        <v>0</v>
      </c>
      <c r="J610" s="25">
        <v>0</v>
      </c>
      <c r="K610" s="25">
        <v>168</v>
      </c>
      <c r="L610" s="18">
        <v>42000</v>
      </c>
      <c r="M610" s="50"/>
      <c r="N610" s="50"/>
      <c r="O610" s="229"/>
      <c r="P610" s="229"/>
    </row>
    <row r="611" spans="1:16" s="1" customFormat="1" ht="30" customHeight="1">
      <c r="A611" s="64" t="s">
        <v>1404</v>
      </c>
      <c r="B611" s="64"/>
      <c r="C611" s="64"/>
      <c r="D611" s="64"/>
      <c r="E611" s="43">
        <f aca="true" t="shared" si="109" ref="E611:L611">SUM(E612:E617)</f>
        <v>121501.5</v>
      </c>
      <c r="F611" s="43">
        <f t="shared" si="109"/>
        <v>3248</v>
      </c>
      <c r="G611" s="43">
        <f t="shared" si="109"/>
        <v>432419</v>
      </c>
      <c r="H611" s="43">
        <f t="shared" si="109"/>
        <v>3248</v>
      </c>
      <c r="I611" s="43">
        <f t="shared" si="109"/>
        <v>1198</v>
      </c>
      <c r="J611" s="43">
        <f t="shared" si="109"/>
        <v>0</v>
      </c>
      <c r="K611" s="43">
        <f t="shared" si="109"/>
        <v>2050</v>
      </c>
      <c r="L611" s="43">
        <f t="shared" si="109"/>
        <v>432419</v>
      </c>
      <c r="M611" s="51"/>
      <c r="N611" s="51"/>
      <c r="O611" s="237"/>
      <c r="P611" s="237"/>
    </row>
    <row r="612" spans="1:16" s="1" customFormat="1" ht="40.5" customHeight="1">
      <c r="A612" s="16">
        <v>48</v>
      </c>
      <c r="B612" s="17" t="s">
        <v>1405</v>
      </c>
      <c r="C612" s="22" t="s">
        <v>1406</v>
      </c>
      <c r="D612" s="225" t="s">
        <v>1407</v>
      </c>
      <c r="E612" s="78">
        <v>44293.5</v>
      </c>
      <c r="F612" s="220">
        <v>579</v>
      </c>
      <c r="G612" s="78">
        <v>88587</v>
      </c>
      <c r="H612" s="17">
        <f aca="true" t="shared" si="110" ref="H612:H617">SUM(I612:K612)</f>
        <v>579</v>
      </c>
      <c r="I612" s="97">
        <v>579</v>
      </c>
      <c r="J612" s="25">
        <v>0</v>
      </c>
      <c r="K612" s="97">
        <v>0</v>
      </c>
      <c r="L612" s="78">
        <v>88587</v>
      </c>
      <c r="M612" s="50"/>
      <c r="N612" s="50"/>
      <c r="O612" s="229"/>
      <c r="P612" s="229"/>
    </row>
    <row r="613" spans="1:16" s="1" customFormat="1" ht="32.25" customHeight="1">
      <c r="A613" s="16">
        <v>49</v>
      </c>
      <c r="B613" s="17" t="s">
        <v>1408</v>
      </c>
      <c r="C613" s="22" t="s">
        <v>1406</v>
      </c>
      <c r="D613" s="225" t="s">
        <v>1409</v>
      </c>
      <c r="E613" s="78">
        <v>48282</v>
      </c>
      <c r="F613" s="220">
        <v>619</v>
      </c>
      <c r="G613" s="78">
        <v>96564</v>
      </c>
      <c r="H613" s="17">
        <f t="shared" si="110"/>
        <v>619</v>
      </c>
      <c r="I613" s="97">
        <v>619</v>
      </c>
      <c r="J613" s="25">
        <v>0</v>
      </c>
      <c r="K613" s="97">
        <v>0</v>
      </c>
      <c r="L613" s="78">
        <v>96564</v>
      </c>
      <c r="M613" s="50"/>
      <c r="N613" s="50"/>
      <c r="O613" s="229"/>
      <c r="P613" s="229"/>
    </row>
    <row r="614" spans="1:16" s="1" customFormat="1" ht="32.25" customHeight="1">
      <c r="A614" s="16">
        <v>50</v>
      </c>
      <c r="B614" s="17" t="s">
        <v>1410</v>
      </c>
      <c r="C614" s="22" t="s">
        <v>1406</v>
      </c>
      <c r="D614" s="225" t="s">
        <v>1411</v>
      </c>
      <c r="E614" s="58">
        <v>14630</v>
      </c>
      <c r="F614" s="220">
        <v>1100</v>
      </c>
      <c r="G614" s="58">
        <v>93200</v>
      </c>
      <c r="H614" s="17">
        <f t="shared" si="110"/>
        <v>1100</v>
      </c>
      <c r="I614" s="77">
        <v>0</v>
      </c>
      <c r="J614" s="25">
        <v>0</v>
      </c>
      <c r="K614" s="77">
        <v>1100</v>
      </c>
      <c r="L614" s="58">
        <v>93200</v>
      </c>
      <c r="M614" s="50"/>
      <c r="N614" s="50"/>
      <c r="O614" s="229"/>
      <c r="P614" s="229"/>
    </row>
    <row r="615" spans="1:16" s="1" customFormat="1" ht="39.75" customHeight="1">
      <c r="A615" s="16">
        <v>51</v>
      </c>
      <c r="B615" s="17" t="s">
        <v>1412</v>
      </c>
      <c r="C615" s="22" t="s">
        <v>1413</v>
      </c>
      <c r="D615" s="225" t="s">
        <v>1414</v>
      </c>
      <c r="E615" s="58">
        <v>6378.5</v>
      </c>
      <c r="F615" s="220">
        <v>550</v>
      </c>
      <c r="G615" s="58">
        <v>83150</v>
      </c>
      <c r="H615" s="17">
        <f t="shared" si="110"/>
        <v>550</v>
      </c>
      <c r="I615" s="77">
        <v>0</v>
      </c>
      <c r="J615" s="25">
        <v>0</v>
      </c>
      <c r="K615" s="77">
        <v>550</v>
      </c>
      <c r="L615" s="58">
        <v>83150</v>
      </c>
      <c r="M615" s="50"/>
      <c r="N615" s="50"/>
      <c r="O615" s="229"/>
      <c r="P615" s="229"/>
    </row>
    <row r="616" spans="1:16" s="1" customFormat="1" ht="32.25" customHeight="1">
      <c r="A616" s="16">
        <v>52</v>
      </c>
      <c r="B616" s="17" t="s">
        <v>1415</v>
      </c>
      <c r="C616" s="22" t="s">
        <v>1416</v>
      </c>
      <c r="D616" s="225" t="s">
        <v>1417</v>
      </c>
      <c r="E616" s="58">
        <v>3951.5</v>
      </c>
      <c r="F616" s="220">
        <v>200</v>
      </c>
      <c r="G616" s="58">
        <v>35400</v>
      </c>
      <c r="H616" s="17">
        <f t="shared" si="110"/>
        <v>200</v>
      </c>
      <c r="I616" s="77">
        <v>0</v>
      </c>
      <c r="J616" s="25">
        <v>0</v>
      </c>
      <c r="K616" s="77">
        <v>200</v>
      </c>
      <c r="L616" s="58">
        <v>35400</v>
      </c>
      <c r="M616" s="50"/>
      <c r="N616" s="50"/>
      <c r="O616" s="229"/>
      <c r="P616" s="229"/>
    </row>
    <row r="617" spans="1:16" s="1" customFormat="1" ht="39.75" customHeight="1">
      <c r="A617" s="16">
        <v>53</v>
      </c>
      <c r="B617" s="17" t="s">
        <v>1418</v>
      </c>
      <c r="C617" s="22" t="s">
        <v>1419</v>
      </c>
      <c r="D617" s="225" t="s">
        <v>1420</v>
      </c>
      <c r="E617" s="58">
        <v>3966</v>
      </c>
      <c r="F617" s="220">
        <v>200</v>
      </c>
      <c r="G617" s="58">
        <v>35518</v>
      </c>
      <c r="H617" s="17">
        <f t="shared" si="110"/>
        <v>200</v>
      </c>
      <c r="I617" s="77">
        <v>0</v>
      </c>
      <c r="J617" s="25">
        <v>0</v>
      </c>
      <c r="K617" s="77">
        <v>200</v>
      </c>
      <c r="L617" s="58">
        <v>35518</v>
      </c>
      <c r="M617" s="50"/>
      <c r="N617" s="50"/>
      <c r="O617" s="229"/>
      <c r="P617" s="229"/>
    </row>
    <row r="618" spans="1:16" s="1" customFormat="1" ht="24.75" customHeight="1">
      <c r="A618" s="64" t="s">
        <v>1421</v>
      </c>
      <c r="B618" s="64"/>
      <c r="C618" s="64"/>
      <c r="D618" s="64"/>
      <c r="E618" s="43">
        <f aca="true" t="shared" si="111" ref="E618:L618">SUM(E619:E624)</f>
        <v>178165</v>
      </c>
      <c r="F618" s="43">
        <f t="shared" si="111"/>
        <v>3346</v>
      </c>
      <c r="G618" s="43">
        <f t="shared" si="111"/>
        <v>278929</v>
      </c>
      <c r="H618" s="43">
        <f t="shared" si="111"/>
        <v>3346</v>
      </c>
      <c r="I618" s="43">
        <f t="shared" si="111"/>
        <v>2633</v>
      </c>
      <c r="J618" s="43">
        <f t="shared" si="111"/>
        <v>0</v>
      </c>
      <c r="K618" s="43">
        <f t="shared" si="111"/>
        <v>713</v>
      </c>
      <c r="L618" s="43">
        <f t="shared" si="111"/>
        <v>278929</v>
      </c>
      <c r="M618" s="51"/>
      <c r="N618" s="51"/>
      <c r="O618" s="237"/>
      <c r="P618" s="237"/>
    </row>
    <row r="619" spans="1:16" s="1" customFormat="1" ht="30.75" customHeight="1">
      <c r="A619" s="16">
        <v>54</v>
      </c>
      <c r="B619" s="17" t="s">
        <v>1422</v>
      </c>
      <c r="C619" s="22" t="s">
        <v>1423</v>
      </c>
      <c r="D619" s="225" t="s">
        <v>1424</v>
      </c>
      <c r="E619" s="78">
        <v>64390</v>
      </c>
      <c r="F619" s="220">
        <v>940</v>
      </c>
      <c r="G619" s="78">
        <v>75200</v>
      </c>
      <c r="H619" s="17">
        <f aca="true" t="shared" si="112" ref="H619:H624">SUM(I619:K619)</f>
        <v>940</v>
      </c>
      <c r="I619" s="97">
        <v>940</v>
      </c>
      <c r="J619" s="25">
        <v>0</v>
      </c>
      <c r="K619" s="97">
        <v>0</v>
      </c>
      <c r="L619" s="78">
        <v>75200</v>
      </c>
      <c r="M619" s="50"/>
      <c r="N619" s="50"/>
      <c r="O619" s="229"/>
      <c r="P619" s="229"/>
    </row>
    <row r="620" spans="1:16" s="1" customFormat="1" ht="42" customHeight="1">
      <c r="A620" s="16">
        <v>55</v>
      </c>
      <c r="B620" s="17" t="s">
        <v>1425</v>
      </c>
      <c r="C620" s="22" t="s">
        <v>1426</v>
      </c>
      <c r="D620" s="225" t="s">
        <v>1427</v>
      </c>
      <c r="E620" s="78">
        <v>25520</v>
      </c>
      <c r="F620" s="220">
        <v>440</v>
      </c>
      <c r="G620" s="78">
        <v>35200</v>
      </c>
      <c r="H620" s="17">
        <f t="shared" si="112"/>
        <v>440</v>
      </c>
      <c r="I620" s="97">
        <v>440</v>
      </c>
      <c r="J620" s="25">
        <v>0</v>
      </c>
      <c r="K620" s="97">
        <v>0</v>
      </c>
      <c r="L620" s="78">
        <v>35200</v>
      </c>
      <c r="M620" s="50"/>
      <c r="N620" s="50"/>
      <c r="O620" s="229"/>
      <c r="P620" s="229"/>
    </row>
    <row r="621" spans="1:16" s="1" customFormat="1" ht="32.25" customHeight="1">
      <c r="A621" s="16">
        <v>56</v>
      </c>
      <c r="B621" s="17" t="s">
        <v>1428</v>
      </c>
      <c r="C621" s="22" t="s">
        <v>1429</v>
      </c>
      <c r="D621" s="225" t="s">
        <v>1430</v>
      </c>
      <c r="E621" s="78">
        <v>85240</v>
      </c>
      <c r="F621" s="220">
        <v>1253</v>
      </c>
      <c r="G621" s="78">
        <v>100240</v>
      </c>
      <c r="H621" s="17">
        <f t="shared" si="112"/>
        <v>1253</v>
      </c>
      <c r="I621" s="97">
        <v>1253</v>
      </c>
      <c r="J621" s="25">
        <v>0</v>
      </c>
      <c r="K621" s="97">
        <v>0</v>
      </c>
      <c r="L621" s="78">
        <v>100240</v>
      </c>
      <c r="M621" s="50"/>
      <c r="N621" s="50"/>
      <c r="O621" s="229"/>
      <c r="P621" s="229"/>
    </row>
    <row r="622" spans="1:16" s="1" customFormat="1" ht="39" customHeight="1">
      <c r="A622" s="16">
        <v>57</v>
      </c>
      <c r="B622" s="17" t="s">
        <v>1431</v>
      </c>
      <c r="C622" s="22" t="s">
        <v>1432</v>
      </c>
      <c r="D622" s="225" t="s">
        <v>1433</v>
      </c>
      <c r="E622" s="78">
        <v>745</v>
      </c>
      <c r="F622" s="220">
        <v>349</v>
      </c>
      <c r="G622" s="78">
        <v>18779</v>
      </c>
      <c r="H622" s="17">
        <f t="shared" si="112"/>
        <v>349</v>
      </c>
      <c r="I622" s="97">
        <v>0</v>
      </c>
      <c r="J622" s="25">
        <v>0</v>
      </c>
      <c r="K622" s="97">
        <v>349</v>
      </c>
      <c r="L622" s="78">
        <v>18779</v>
      </c>
      <c r="M622" s="50"/>
      <c r="N622" s="50"/>
      <c r="O622" s="229"/>
      <c r="P622" s="229"/>
    </row>
    <row r="623" spans="1:16" s="1" customFormat="1" ht="30.75" customHeight="1">
      <c r="A623" s="16">
        <v>58</v>
      </c>
      <c r="B623" s="17" t="s">
        <v>1434</v>
      </c>
      <c r="C623" s="22" t="s">
        <v>1435</v>
      </c>
      <c r="D623" s="225" t="s">
        <v>1436</v>
      </c>
      <c r="E623" s="62">
        <v>1530</v>
      </c>
      <c r="F623" s="220">
        <v>204</v>
      </c>
      <c r="G623" s="62">
        <v>25860</v>
      </c>
      <c r="H623" s="17">
        <f t="shared" si="112"/>
        <v>204</v>
      </c>
      <c r="I623" s="73">
        <v>0</v>
      </c>
      <c r="J623" s="25">
        <v>0</v>
      </c>
      <c r="K623" s="73">
        <v>204</v>
      </c>
      <c r="L623" s="62">
        <v>25860</v>
      </c>
      <c r="M623" s="50"/>
      <c r="N623" s="50"/>
      <c r="O623" s="229"/>
      <c r="P623" s="229"/>
    </row>
    <row r="624" spans="1:16" s="1" customFormat="1" ht="30" customHeight="1">
      <c r="A624" s="16">
        <v>59</v>
      </c>
      <c r="B624" s="17" t="s">
        <v>1437</v>
      </c>
      <c r="C624" s="22" t="s">
        <v>1438</v>
      </c>
      <c r="D624" s="225" t="s">
        <v>1439</v>
      </c>
      <c r="E624" s="78">
        <v>740</v>
      </c>
      <c r="F624" s="220">
        <v>160</v>
      </c>
      <c r="G624" s="78">
        <v>23650</v>
      </c>
      <c r="H624" s="17">
        <f t="shared" si="112"/>
        <v>160</v>
      </c>
      <c r="I624" s="97">
        <v>0</v>
      </c>
      <c r="J624" s="25">
        <v>0</v>
      </c>
      <c r="K624" s="97">
        <v>160</v>
      </c>
      <c r="L624" s="78">
        <v>23650</v>
      </c>
      <c r="M624" s="50"/>
      <c r="N624" s="50"/>
      <c r="O624" s="229"/>
      <c r="P624" s="229"/>
    </row>
    <row r="625" spans="1:16" s="1" customFormat="1" ht="23.25" customHeight="1">
      <c r="A625" s="64" t="s">
        <v>1440</v>
      </c>
      <c r="B625" s="64"/>
      <c r="C625" s="64"/>
      <c r="D625" s="64"/>
      <c r="E625" s="43">
        <f aca="true" t="shared" si="113" ref="E625:L625">SUM(E626:E634)</f>
        <v>294859</v>
      </c>
      <c r="F625" s="43">
        <f t="shared" si="113"/>
        <v>4980</v>
      </c>
      <c r="G625" s="43">
        <f t="shared" si="113"/>
        <v>761079</v>
      </c>
      <c r="H625" s="43">
        <f t="shared" si="113"/>
        <v>4980</v>
      </c>
      <c r="I625" s="43">
        <f t="shared" si="113"/>
        <v>3447</v>
      </c>
      <c r="J625" s="43">
        <f t="shared" si="113"/>
        <v>0</v>
      </c>
      <c r="K625" s="43">
        <f t="shared" si="113"/>
        <v>1533</v>
      </c>
      <c r="L625" s="43">
        <f t="shared" si="113"/>
        <v>761079</v>
      </c>
      <c r="M625" s="51"/>
      <c r="N625" s="51"/>
      <c r="O625" s="237"/>
      <c r="P625" s="237"/>
    </row>
    <row r="626" spans="1:16" s="1" customFormat="1" ht="91.5" customHeight="1">
      <c r="A626" s="16">
        <v>60</v>
      </c>
      <c r="B626" s="17" t="s">
        <v>1441</v>
      </c>
      <c r="C626" s="22" t="s">
        <v>1442</v>
      </c>
      <c r="D626" s="225" t="s">
        <v>1443</v>
      </c>
      <c r="E626" s="22">
        <v>89600</v>
      </c>
      <c r="F626" s="220">
        <v>1120</v>
      </c>
      <c r="G626" s="227">
        <v>134400</v>
      </c>
      <c r="H626" s="17">
        <f aca="true" t="shared" si="114" ref="H626:H634">SUM(I626:K626)</f>
        <v>1120</v>
      </c>
      <c r="I626" s="97">
        <v>1120</v>
      </c>
      <c r="J626" s="25">
        <v>0</v>
      </c>
      <c r="K626" s="97">
        <v>0</v>
      </c>
      <c r="L626" s="227">
        <v>134400</v>
      </c>
      <c r="M626" s="50"/>
      <c r="N626" s="50"/>
      <c r="O626" s="229"/>
      <c r="P626" s="229"/>
    </row>
    <row r="627" spans="1:16" s="1" customFormat="1" ht="63.75" customHeight="1">
      <c r="A627" s="16">
        <v>61</v>
      </c>
      <c r="B627" s="17" t="s">
        <v>1444</v>
      </c>
      <c r="C627" s="22" t="s">
        <v>1442</v>
      </c>
      <c r="D627" s="225" t="s">
        <v>1445</v>
      </c>
      <c r="E627" s="22">
        <v>57750</v>
      </c>
      <c r="F627" s="220">
        <v>770</v>
      </c>
      <c r="G627" s="227">
        <v>118401</v>
      </c>
      <c r="H627" s="17">
        <f t="shared" si="114"/>
        <v>770</v>
      </c>
      <c r="I627" s="97">
        <v>770</v>
      </c>
      <c r="J627" s="25">
        <v>0</v>
      </c>
      <c r="K627" s="97">
        <v>0</v>
      </c>
      <c r="L627" s="227">
        <v>118401</v>
      </c>
      <c r="M627" s="50"/>
      <c r="N627" s="50"/>
      <c r="O627" s="229"/>
      <c r="P627" s="229"/>
    </row>
    <row r="628" spans="1:16" s="1" customFormat="1" ht="42" customHeight="1">
      <c r="A628" s="16">
        <v>62</v>
      </c>
      <c r="B628" s="17" t="s">
        <v>1446</v>
      </c>
      <c r="C628" s="22" t="s">
        <v>1442</v>
      </c>
      <c r="D628" s="225" t="s">
        <v>1447</v>
      </c>
      <c r="E628" s="22">
        <v>78370</v>
      </c>
      <c r="F628" s="220">
        <v>922</v>
      </c>
      <c r="G628" s="227">
        <v>132417</v>
      </c>
      <c r="H628" s="17">
        <f t="shared" si="114"/>
        <v>922</v>
      </c>
      <c r="I628" s="97">
        <v>922</v>
      </c>
      <c r="J628" s="25">
        <v>0</v>
      </c>
      <c r="K628" s="97">
        <v>0</v>
      </c>
      <c r="L628" s="227">
        <v>132417</v>
      </c>
      <c r="M628" s="50"/>
      <c r="N628" s="50"/>
      <c r="O628" s="229"/>
      <c r="P628" s="229"/>
    </row>
    <row r="629" spans="1:16" s="1" customFormat="1" ht="31.5" customHeight="1">
      <c r="A629" s="16">
        <v>63</v>
      </c>
      <c r="B629" s="17" t="s">
        <v>1448</v>
      </c>
      <c r="C629" s="22" t="s">
        <v>1442</v>
      </c>
      <c r="D629" s="225" t="s">
        <v>1449</v>
      </c>
      <c r="E629" s="226">
        <v>55359</v>
      </c>
      <c r="F629" s="220">
        <v>635</v>
      </c>
      <c r="G629" s="235">
        <v>127950</v>
      </c>
      <c r="H629" s="17">
        <f t="shared" si="114"/>
        <v>635</v>
      </c>
      <c r="I629" s="77">
        <v>635</v>
      </c>
      <c r="J629" s="25">
        <v>0</v>
      </c>
      <c r="K629" s="77">
        <v>0</v>
      </c>
      <c r="L629" s="235">
        <v>127950</v>
      </c>
      <c r="M629" s="50"/>
      <c r="N629" s="50"/>
      <c r="O629" s="229"/>
      <c r="P629" s="229"/>
    </row>
    <row r="630" spans="1:16" s="1" customFormat="1" ht="30" customHeight="1">
      <c r="A630" s="16">
        <v>64</v>
      </c>
      <c r="B630" s="17" t="s">
        <v>1450</v>
      </c>
      <c r="C630" s="22" t="s">
        <v>1451</v>
      </c>
      <c r="D630" s="225" t="s">
        <v>1452</v>
      </c>
      <c r="E630" s="226">
        <v>4000</v>
      </c>
      <c r="F630" s="220">
        <v>500</v>
      </c>
      <c r="G630" s="235">
        <v>75000</v>
      </c>
      <c r="H630" s="17">
        <f t="shared" si="114"/>
        <v>500</v>
      </c>
      <c r="I630" s="77">
        <v>0</v>
      </c>
      <c r="J630" s="25">
        <v>0</v>
      </c>
      <c r="K630" s="77">
        <v>500</v>
      </c>
      <c r="L630" s="235">
        <v>75000</v>
      </c>
      <c r="M630" s="50"/>
      <c r="N630" s="50"/>
      <c r="O630" s="229"/>
      <c r="P630" s="229"/>
    </row>
    <row r="631" spans="1:16" s="1" customFormat="1" ht="39" customHeight="1">
      <c r="A631" s="16">
        <v>65</v>
      </c>
      <c r="B631" s="17" t="s">
        <v>1453</v>
      </c>
      <c r="C631" s="22" t="s">
        <v>1454</v>
      </c>
      <c r="D631" s="225" t="s">
        <v>1455</v>
      </c>
      <c r="E631" s="226">
        <v>1600</v>
      </c>
      <c r="F631" s="220">
        <v>200</v>
      </c>
      <c r="G631" s="235">
        <v>30000</v>
      </c>
      <c r="H631" s="17">
        <f t="shared" si="114"/>
        <v>200</v>
      </c>
      <c r="I631" s="77">
        <v>0</v>
      </c>
      <c r="J631" s="25">
        <v>0</v>
      </c>
      <c r="K631" s="77">
        <v>200</v>
      </c>
      <c r="L631" s="235">
        <v>30000</v>
      </c>
      <c r="M631" s="50"/>
      <c r="N631" s="50"/>
      <c r="O631" s="229"/>
      <c r="P631" s="229"/>
    </row>
    <row r="632" spans="1:16" s="1" customFormat="1" ht="30.75" customHeight="1">
      <c r="A632" s="16">
        <v>66</v>
      </c>
      <c r="B632" s="17" t="s">
        <v>1456</v>
      </c>
      <c r="C632" s="22" t="s">
        <v>1457</v>
      </c>
      <c r="D632" s="225" t="s">
        <v>1458</v>
      </c>
      <c r="E632" s="226">
        <v>5980</v>
      </c>
      <c r="F632" s="220">
        <v>548</v>
      </c>
      <c r="G632" s="235">
        <v>95511</v>
      </c>
      <c r="H632" s="17">
        <f t="shared" si="114"/>
        <v>548</v>
      </c>
      <c r="I632" s="77">
        <v>0</v>
      </c>
      <c r="J632" s="25">
        <v>0</v>
      </c>
      <c r="K632" s="77">
        <v>548</v>
      </c>
      <c r="L632" s="235">
        <v>95511</v>
      </c>
      <c r="M632" s="50"/>
      <c r="N632" s="50"/>
      <c r="O632" s="229"/>
      <c r="P632" s="229"/>
    </row>
    <row r="633" spans="1:16" s="1" customFormat="1" ht="29.25" customHeight="1">
      <c r="A633" s="16">
        <v>67</v>
      </c>
      <c r="B633" s="17" t="s">
        <v>1459</v>
      </c>
      <c r="C633" s="22" t="s">
        <v>1460</v>
      </c>
      <c r="D633" s="225" t="s">
        <v>1461</v>
      </c>
      <c r="E633" s="226">
        <v>1550</v>
      </c>
      <c r="F633" s="220">
        <v>155</v>
      </c>
      <c r="G633" s="235">
        <v>27900</v>
      </c>
      <c r="H633" s="17">
        <f t="shared" si="114"/>
        <v>155</v>
      </c>
      <c r="I633" s="77">
        <v>0</v>
      </c>
      <c r="J633" s="25">
        <v>0</v>
      </c>
      <c r="K633" s="77">
        <v>155</v>
      </c>
      <c r="L633" s="235">
        <v>27900</v>
      </c>
      <c r="M633" s="50"/>
      <c r="N633" s="50"/>
      <c r="O633" s="229"/>
      <c r="P633" s="229"/>
    </row>
    <row r="634" spans="1:16" s="1" customFormat="1" ht="24.75" customHeight="1">
      <c r="A634" s="16">
        <v>68</v>
      </c>
      <c r="B634" s="17" t="s">
        <v>1462</v>
      </c>
      <c r="C634" s="22" t="s">
        <v>1463</v>
      </c>
      <c r="D634" s="225" t="s">
        <v>1464</v>
      </c>
      <c r="E634" s="226">
        <v>650</v>
      </c>
      <c r="F634" s="220">
        <v>130</v>
      </c>
      <c r="G634" s="235">
        <v>19500</v>
      </c>
      <c r="H634" s="17">
        <f t="shared" si="114"/>
        <v>130</v>
      </c>
      <c r="I634" s="77">
        <v>0</v>
      </c>
      <c r="J634" s="25">
        <v>0</v>
      </c>
      <c r="K634" s="77">
        <v>130</v>
      </c>
      <c r="L634" s="235">
        <v>19500</v>
      </c>
      <c r="M634" s="50"/>
      <c r="N634" s="50"/>
      <c r="O634" s="229"/>
      <c r="P634" s="229"/>
    </row>
    <row r="635" spans="1:16" s="1" customFormat="1" ht="26.25" customHeight="1">
      <c r="A635" s="64" t="s">
        <v>1465</v>
      </c>
      <c r="B635" s="64"/>
      <c r="C635" s="64"/>
      <c r="D635" s="64"/>
      <c r="E635" s="43">
        <f aca="true" t="shared" si="115" ref="E635:L635">SUM(E636:E644)</f>
        <v>95005</v>
      </c>
      <c r="F635" s="43">
        <f t="shared" si="115"/>
        <v>3013</v>
      </c>
      <c r="G635" s="43">
        <f t="shared" si="115"/>
        <v>313754</v>
      </c>
      <c r="H635" s="43">
        <f t="shared" si="115"/>
        <v>3013</v>
      </c>
      <c r="I635" s="43">
        <f t="shared" si="115"/>
        <v>1813</v>
      </c>
      <c r="J635" s="43">
        <f t="shared" si="115"/>
        <v>0</v>
      </c>
      <c r="K635" s="43">
        <f t="shared" si="115"/>
        <v>1200</v>
      </c>
      <c r="L635" s="43">
        <f t="shared" si="115"/>
        <v>313754</v>
      </c>
      <c r="M635" s="51"/>
      <c r="N635" s="51"/>
      <c r="O635" s="237"/>
      <c r="P635" s="237"/>
    </row>
    <row r="636" spans="1:16" s="1" customFormat="1" ht="44.25" customHeight="1">
      <c r="A636" s="16">
        <v>69</v>
      </c>
      <c r="B636" s="78" t="s">
        <v>1466</v>
      </c>
      <c r="C636" s="78" t="s">
        <v>1467</v>
      </c>
      <c r="D636" s="78" t="s">
        <v>1468</v>
      </c>
      <c r="E636" s="78">
        <v>33360</v>
      </c>
      <c r="F636" s="154">
        <v>710</v>
      </c>
      <c r="G636" s="78">
        <v>82200</v>
      </c>
      <c r="H636" s="17">
        <f aca="true" t="shared" si="116" ref="H636:H644">SUM(I636:K636)</f>
        <v>710</v>
      </c>
      <c r="I636" s="97">
        <v>710</v>
      </c>
      <c r="J636" s="25">
        <v>0</v>
      </c>
      <c r="K636" s="97">
        <v>0</v>
      </c>
      <c r="L636" s="78">
        <v>82200</v>
      </c>
      <c r="M636" s="50"/>
      <c r="N636" s="50"/>
      <c r="O636" s="229"/>
      <c r="P636" s="229"/>
    </row>
    <row r="637" spans="1:16" s="1" customFormat="1" ht="43.5" customHeight="1">
      <c r="A637" s="16"/>
      <c r="B637" s="78"/>
      <c r="C637" s="78"/>
      <c r="D637" s="78" t="s">
        <v>1469</v>
      </c>
      <c r="E637" s="78">
        <v>2177</v>
      </c>
      <c r="F637" s="154">
        <v>70</v>
      </c>
      <c r="G637" s="78">
        <v>5360</v>
      </c>
      <c r="H637" s="17">
        <f t="shared" si="116"/>
        <v>70</v>
      </c>
      <c r="I637" s="97">
        <v>70</v>
      </c>
      <c r="J637" s="25">
        <v>0</v>
      </c>
      <c r="K637" s="97">
        <v>0</v>
      </c>
      <c r="L637" s="78">
        <v>5360</v>
      </c>
      <c r="M637" s="50"/>
      <c r="N637" s="50"/>
      <c r="O637" s="229"/>
      <c r="P637" s="229"/>
    </row>
    <row r="638" spans="1:16" s="1" customFormat="1" ht="44.25" customHeight="1">
      <c r="A638" s="16"/>
      <c r="B638" s="78"/>
      <c r="C638" s="78"/>
      <c r="D638" s="78" t="s">
        <v>1470</v>
      </c>
      <c r="E638" s="78">
        <v>3127</v>
      </c>
      <c r="F638" s="154">
        <v>110</v>
      </c>
      <c r="G638" s="78">
        <v>7700</v>
      </c>
      <c r="H638" s="17">
        <f t="shared" si="116"/>
        <v>110</v>
      </c>
      <c r="I638" s="97">
        <v>110</v>
      </c>
      <c r="J638" s="25">
        <v>0</v>
      </c>
      <c r="K638" s="97">
        <v>0</v>
      </c>
      <c r="L638" s="78">
        <v>7700</v>
      </c>
      <c r="M638" s="50"/>
      <c r="N638" s="50"/>
      <c r="O638" s="229"/>
      <c r="P638" s="229"/>
    </row>
    <row r="639" spans="1:16" s="1" customFormat="1" ht="44.25" customHeight="1">
      <c r="A639" s="16">
        <v>70</v>
      </c>
      <c r="B639" s="78" t="s">
        <v>1471</v>
      </c>
      <c r="C639" s="78" t="s">
        <v>1472</v>
      </c>
      <c r="D639" s="78" t="s">
        <v>1473</v>
      </c>
      <c r="E639" s="78">
        <v>13660</v>
      </c>
      <c r="F639" s="154">
        <v>258</v>
      </c>
      <c r="G639" s="78">
        <v>26844</v>
      </c>
      <c r="H639" s="17">
        <f t="shared" si="116"/>
        <v>258</v>
      </c>
      <c r="I639" s="97">
        <v>258</v>
      </c>
      <c r="J639" s="25">
        <v>0</v>
      </c>
      <c r="K639" s="97">
        <v>0</v>
      </c>
      <c r="L639" s="78">
        <v>26844</v>
      </c>
      <c r="M639" s="50"/>
      <c r="N639" s="50"/>
      <c r="O639" s="229"/>
      <c r="P639" s="229"/>
    </row>
    <row r="640" spans="1:16" s="1" customFormat="1" ht="41.25" customHeight="1">
      <c r="A640" s="16"/>
      <c r="B640" s="78"/>
      <c r="C640" s="78"/>
      <c r="D640" s="78" t="s">
        <v>1474</v>
      </c>
      <c r="E640" s="78">
        <v>10686</v>
      </c>
      <c r="F640" s="154">
        <v>300</v>
      </c>
      <c r="G640" s="78">
        <v>21000</v>
      </c>
      <c r="H640" s="17">
        <f t="shared" si="116"/>
        <v>300</v>
      </c>
      <c r="I640" s="97">
        <v>300</v>
      </c>
      <c r="J640" s="25">
        <v>0</v>
      </c>
      <c r="K640" s="97">
        <v>0</v>
      </c>
      <c r="L640" s="78">
        <v>21000</v>
      </c>
      <c r="M640" s="50"/>
      <c r="N640" s="50"/>
      <c r="O640" s="229"/>
      <c r="P640" s="229"/>
    </row>
    <row r="641" spans="1:16" s="1" customFormat="1" ht="46.5" customHeight="1">
      <c r="A641" s="16"/>
      <c r="B641" s="78"/>
      <c r="C641" s="78"/>
      <c r="D641" s="78" t="s">
        <v>1475</v>
      </c>
      <c r="E641" s="78">
        <v>25660</v>
      </c>
      <c r="F641" s="154">
        <v>365</v>
      </c>
      <c r="G641" s="78">
        <v>50420</v>
      </c>
      <c r="H641" s="17">
        <f t="shared" si="116"/>
        <v>365</v>
      </c>
      <c r="I641" s="97">
        <v>365</v>
      </c>
      <c r="J641" s="25">
        <v>0</v>
      </c>
      <c r="K641" s="97">
        <v>0</v>
      </c>
      <c r="L641" s="78">
        <v>50420</v>
      </c>
      <c r="M641" s="50"/>
      <c r="N641" s="50"/>
      <c r="O641" s="229"/>
      <c r="P641" s="229"/>
    </row>
    <row r="642" spans="1:16" s="1" customFormat="1" ht="42.75" customHeight="1">
      <c r="A642" s="16">
        <v>71</v>
      </c>
      <c r="B642" s="78" t="s">
        <v>1476</v>
      </c>
      <c r="C642" s="78" t="s">
        <v>1477</v>
      </c>
      <c r="D642" s="78" t="s">
        <v>1478</v>
      </c>
      <c r="E642" s="78">
        <v>2190</v>
      </c>
      <c r="F642" s="154">
        <v>400</v>
      </c>
      <c r="G642" s="78">
        <v>42180</v>
      </c>
      <c r="H642" s="17">
        <f t="shared" si="116"/>
        <v>400</v>
      </c>
      <c r="I642" s="97">
        <v>0</v>
      </c>
      <c r="J642" s="25">
        <v>0</v>
      </c>
      <c r="K642" s="97">
        <v>400</v>
      </c>
      <c r="L642" s="78">
        <v>42180</v>
      </c>
      <c r="M642" s="50"/>
      <c r="N642" s="50"/>
      <c r="O642" s="229"/>
      <c r="P642" s="229"/>
    </row>
    <row r="643" spans="1:16" s="1" customFormat="1" ht="45.75" customHeight="1">
      <c r="A643" s="16">
        <v>72</v>
      </c>
      <c r="B643" s="78" t="s">
        <v>1479</v>
      </c>
      <c r="C643" s="78" t="s">
        <v>1480</v>
      </c>
      <c r="D643" s="78" t="s">
        <v>1481</v>
      </c>
      <c r="E643" s="78">
        <v>2080</v>
      </c>
      <c r="F643" s="154">
        <v>400</v>
      </c>
      <c r="G643" s="78">
        <v>42050</v>
      </c>
      <c r="H643" s="17">
        <f t="shared" si="116"/>
        <v>400</v>
      </c>
      <c r="I643" s="97">
        <v>0</v>
      </c>
      <c r="J643" s="25">
        <v>0</v>
      </c>
      <c r="K643" s="97">
        <v>400</v>
      </c>
      <c r="L643" s="78">
        <v>42050</v>
      </c>
      <c r="M643" s="50"/>
      <c r="N643" s="50"/>
      <c r="O643" s="229"/>
      <c r="P643" s="229"/>
    </row>
    <row r="644" spans="1:16" s="1" customFormat="1" ht="48.75" customHeight="1">
      <c r="A644" s="16">
        <v>73</v>
      </c>
      <c r="B644" s="78" t="s">
        <v>1482</v>
      </c>
      <c r="C644" s="78" t="s">
        <v>1483</v>
      </c>
      <c r="D644" s="78" t="s">
        <v>1484</v>
      </c>
      <c r="E644" s="78">
        <v>2065</v>
      </c>
      <c r="F644" s="154">
        <v>400</v>
      </c>
      <c r="G644" s="78">
        <v>36000</v>
      </c>
      <c r="H644" s="17">
        <f t="shared" si="116"/>
        <v>400</v>
      </c>
      <c r="I644" s="97">
        <v>0</v>
      </c>
      <c r="J644" s="25">
        <v>0</v>
      </c>
      <c r="K644" s="97">
        <v>400</v>
      </c>
      <c r="L644" s="78">
        <v>36000</v>
      </c>
      <c r="M644" s="50"/>
      <c r="N644" s="50"/>
      <c r="O644" s="229"/>
      <c r="P644" s="229"/>
    </row>
    <row r="645" spans="1:16" s="1" customFormat="1" ht="26.25" customHeight="1">
      <c r="A645" s="80" t="s">
        <v>1485</v>
      </c>
      <c r="B645" s="80"/>
      <c r="C645" s="80"/>
      <c r="D645" s="80"/>
      <c r="E645" s="80">
        <f aca="true" t="shared" si="117" ref="E645:L645">SUM(E646:E652)</f>
        <v>105822</v>
      </c>
      <c r="F645" s="80">
        <f t="shared" si="117"/>
        <v>4018</v>
      </c>
      <c r="G645" s="80">
        <f t="shared" si="117"/>
        <v>467989</v>
      </c>
      <c r="H645" s="80">
        <f t="shared" si="117"/>
        <v>4018</v>
      </c>
      <c r="I645" s="98">
        <f t="shared" si="117"/>
        <v>1800</v>
      </c>
      <c r="J645" s="98">
        <f t="shared" si="117"/>
        <v>0</v>
      </c>
      <c r="K645" s="98">
        <f t="shared" si="117"/>
        <v>2218</v>
      </c>
      <c r="L645" s="80">
        <f t="shared" si="117"/>
        <v>467989</v>
      </c>
      <c r="M645" s="51"/>
      <c r="N645" s="51"/>
      <c r="O645" s="237"/>
      <c r="P645" s="237"/>
    </row>
    <row r="646" spans="1:16" s="1" customFormat="1" ht="44.25" customHeight="1">
      <c r="A646" s="16">
        <v>74</v>
      </c>
      <c r="B646" s="17" t="s">
        <v>1486</v>
      </c>
      <c r="C646" s="22" t="s">
        <v>1487</v>
      </c>
      <c r="D646" s="225" t="s">
        <v>1488</v>
      </c>
      <c r="E646" s="238">
        <v>700</v>
      </c>
      <c r="F646" s="220">
        <v>200</v>
      </c>
      <c r="G646" s="238">
        <v>16000</v>
      </c>
      <c r="H646" s="17">
        <f aca="true" t="shared" si="118" ref="H646:H652">SUM(I646:K646)</f>
        <v>200</v>
      </c>
      <c r="I646" s="24">
        <v>0</v>
      </c>
      <c r="J646" s="25">
        <v>0</v>
      </c>
      <c r="K646" s="73">
        <v>200</v>
      </c>
      <c r="L646" s="238">
        <v>16000</v>
      </c>
      <c r="M646" s="50"/>
      <c r="N646" s="50"/>
      <c r="O646" s="229"/>
      <c r="P646" s="229"/>
    </row>
    <row r="647" spans="1:16" s="1" customFormat="1" ht="33" customHeight="1">
      <c r="A647" s="16">
        <v>75</v>
      </c>
      <c r="B647" s="17" t="s">
        <v>1489</v>
      </c>
      <c r="C647" s="22" t="s">
        <v>1490</v>
      </c>
      <c r="D647" s="225" t="s">
        <v>1491</v>
      </c>
      <c r="E647" s="67">
        <v>2650</v>
      </c>
      <c r="F647" s="220">
        <v>558</v>
      </c>
      <c r="G647" s="67">
        <v>67789</v>
      </c>
      <c r="H647" s="17">
        <f t="shared" si="118"/>
        <v>558</v>
      </c>
      <c r="I647" s="24">
        <v>0</v>
      </c>
      <c r="J647" s="25">
        <v>0</v>
      </c>
      <c r="K647" s="73">
        <v>558</v>
      </c>
      <c r="L647" s="67">
        <v>67789</v>
      </c>
      <c r="M647" s="50"/>
      <c r="N647" s="50"/>
      <c r="O647" s="229"/>
      <c r="P647" s="229"/>
    </row>
    <row r="648" spans="1:16" s="1" customFormat="1" ht="42" customHeight="1">
      <c r="A648" s="16">
        <v>76</v>
      </c>
      <c r="B648" s="17" t="s">
        <v>1492</v>
      </c>
      <c r="C648" s="22" t="s">
        <v>1493</v>
      </c>
      <c r="D648" s="225" t="s">
        <v>1494</v>
      </c>
      <c r="E648" s="58">
        <v>66000</v>
      </c>
      <c r="F648" s="220">
        <v>1200</v>
      </c>
      <c r="G648" s="58">
        <v>144000</v>
      </c>
      <c r="H648" s="17">
        <f t="shared" si="118"/>
        <v>1200</v>
      </c>
      <c r="I648" s="24">
        <v>1200</v>
      </c>
      <c r="J648" s="25">
        <v>0</v>
      </c>
      <c r="K648" s="25">
        <v>0</v>
      </c>
      <c r="L648" s="58">
        <v>144000</v>
      </c>
      <c r="M648" s="50"/>
      <c r="N648" s="50"/>
      <c r="O648" s="229"/>
      <c r="P648" s="229"/>
    </row>
    <row r="649" spans="1:16" s="1" customFormat="1" ht="34.5" customHeight="1">
      <c r="A649" s="16">
        <v>77</v>
      </c>
      <c r="B649" s="78" t="s">
        <v>1495</v>
      </c>
      <c r="C649" s="78" t="s">
        <v>1496</v>
      </c>
      <c r="D649" s="78" t="s">
        <v>1497</v>
      </c>
      <c r="E649" s="78">
        <v>2240</v>
      </c>
      <c r="F649" s="78">
        <v>700</v>
      </c>
      <c r="G649" s="78">
        <v>77000</v>
      </c>
      <c r="H649" s="17">
        <f t="shared" si="118"/>
        <v>700</v>
      </c>
      <c r="I649" s="97">
        <v>0</v>
      </c>
      <c r="J649" s="25">
        <v>0</v>
      </c>
      <c r="K649" s="97">
        <v>700</v>
      </c>
      <c r="L649" s="78">
        <v>77000</v>
      </c>
      <c r="M649" s="50"/>
      <c r="N649" s="50"/>
      <c r="O649" s="229"/>
      <c r="P649" s="229"/>
    </row>
    <row r="650" spans="1:16" s="1" customFormat="1" ht="54" customHeight="1">
      <c r="A650" s="16">
        <v>78</v>
      </c>
      <c r="B650" s="62" t="s">
        <v>1498</v>
      </c>
      <c r="C650" s="58" t="s">
        <v>1499</v>
      </c>
      <c r="D650" s="62" t="s">
        <v>1500</v>
      </c>
      <c r="E650" s="58">
        <v>11000</v>
      </c>
      <c r="F650" s="88">
        <v>200</v>
      </c>
      <c r="G650" s="58">
        <v>24000</v>
      </c>
      <c r="H650" s="17">
        <f t="shared" si="118"/>
        <v>200</v>
      </c>
      <c r="I650" s="74">
        <v>200</v>
      </c>
      <c r="J650" s="25">
        <v>0</v>
      </c>
      <c r="K650" s="77">
        <v>0</v>
      </c>
      <c r="L650" s="58">
        <v>24000</v>
      </c>
      <c r="M650" s="50"/>
      <c r="N650" s="50"/>
      <c r="O650" s="229"/>
      <c r="P650" s="229"/>
    </row>
    <row r="651" spans="1:16" s="1" customFormat="1" ht="54.75" customHeight="1">
      <c r="A651" s="16">
        <v>79</v>
      </c>
      <c r="B651" s="78" t="s">
        <v>1501</v>
      </c>
      <c r="C651" s="78" t="s">
        <v>1493</v>
      </c>
      <c r="D651" s="78" t="s">
        <v>1502</v>
      </c>
      <c r="E651" s="78">
        <f>F651*52</f>
        <v>20800</v>
      </c>
      <c r="F651" s="78">
        <v>400</v>
      </c>
      <c r="G651" s="78">
        <v>48000</v>
      </c>
      <c r="H651" s="17">
        <f t="shared" si="118"/>
        <v>400</v>
      </c>
      <c r="I651" s="97">
        <v>400</v>
      </c>
      <c r="J651" s="25">
        <v>0</v>
      </c>
      <c r="K651" s="97">
        <v>0</v>
      </c>
      <c r="L651" s="78">
        <v>48000</v>
      </c>
      <c r="M651" s="50"/>
      <c r="N651" s="50"/>
      <c r="O651" s="229"/>
      <c r="P651" s="229"/>
    </row>
    <row r="652" spans="1:16" s="1" customFormat="1" ht="42" customHeight="1">
      <c r="A652" s="16">
        <v>80</v>
      </c>
      <c r="B652" s="59" t="s">
        <v>1503</v>
      </c>
      <c r="C652" s="154" t="s">
        <v>1504</v>
      </c>
      <c r="D652" s="66" t="s">
        <v>1505</v>
      </c>
      <c r="E652" s="59">
        <v>2432</v>
      </c>
      <c r="F652" s="59">
        <v>760</v>
      </c>
      <c r="G652" s="59">
        <f>F652*120</f>
        <v>91200</v>
      </c>
      <c r="H652" s="17">
        <f t="shared" si="118"/>
        <v>760</v>
      </c>
      <c r="I652" s="114">
        <v>0</v>
      </c>
      <c r="J652" s="25">
        <v>0</v>
      </c>
      <c r="K652" s="114">
        <v>760</v>
      </c>
      <c r="L652" s="59">
        <f>K652*120</f>
        <v>91200</v>
      </c>
      <c r="M652" s="50"/>
      <c r="N652" s="50"/>
      <c r="O652" s="229"/>
      <c r="P652" s="229"/>
    </row>
    <row r="653" spans="1:16" s="1" customFormat="1" ht="29.25" customHeight="1">
      <c r="A653" s="12" t="s">
        <v>1506</v>
      </c>
      <c r="B653" s="12"/>
      <c r="C653" s="12"/>
      <c r="D653" s="12"/>
      <c r="E653" s="48">
        <f aca="true" t="shared" si="119" ref="E653:L653">E654+E700+E714</f>
        <v>769498.6</v>
      </c>
      <c r="F653" s="48">
        <f t="shared" si="119"/>
        <v>13740</v>
      </c>
      <c r="G653" s="48">
        <f t="shared" si="119"/>
        <v>2452417.73</v>
      </c>
      <c r="H653" s="48">
        <f t="shared" si="119"/>
        <v>13740</v>
      </c>
      <c r="I653" s="48">
        <f t="shared" si="119"/>
        <v>7198</v>
      </c>
      <c r="J653" s="48">
        <f t="shared" si="119"/>
        <v>86</v>
      </c>
      <c r="K653" s="48">
        <f t="shared" si="119"/>
        <v>6456</v>
      </c>
      <c r="L653" s="48">
        <f t="shared" si="119"/>
        <v>2452417.73</v>
      </c>
      <c r="M653" s="243" t="s">
        <v>21</v>
      </c>
      <c r="N653" s="14">
        <v>86</v>
      </c>
      <c r="O653" s="14" t="s">
        <v>21</v>
      </c>
      <c r="P653" s="14" t="s">
        <v>21</v>
      </c>
    </row>
    <row r="654" spans="1:16" s="1" customFormat="1" ht="29.25" customHeight="1">
      <c r="A654" s="12" t="s">
        <v>215</v>
      </c>
      <c r="B654" s="12"/>
      <c r="C654" s="12"/>
      <c r="D654" s="12"/>
      <c r="E654" s="48">
        <f aca="true" t="shared" si="120" ref="E654:L654">SUM(E655,E686)</f>
        <v>646603.6</v>
      </c>
      <c r="F654" s="48">
        <f t="shared" si="120"/>
        <v>10472</v>
      </c>
      <c r="G654" s="48">
        <f t="shared" si="120"/>
        <v>1943025.73</v>
      </c>
      <c r="H654" s="48">
        <f t="shared" si="120"/>
        <v>10472</v>
      </c>
      <c r="I654" s="48">
        <f t="shared" si="120"/>
        <v>5681</v>
      </c>
      <c r="J654" s="48">
        <f t="shared" si="120"/>
        <v>0</v>
      </c>
      <c r="K654" s="48">
        <f t="shared" si="120"/>
        <v>4791</v>
      </c>
      <c r="L654" s="48">
        <f t="shared" si="120"/>
        <v>1943025.73</v>
      </c>
      <c r="M654" s="13">
        <v>0</v>
      </c>
      <c r="N654" s="12">
        <v>0</v>
      </c>
      <c r="O654" s="12">
        <v>0</v>
      </c>
      <c r="P654" s="12">
        <v>0</v>
      </c>
    </row>
    <row r="655" spans="1:16" s="1" customFormat="1" ht="29.25" customHeight="1">
      <c r="A655" s="14"/>
      <c r="B655" s="14" t="s">
        <v>23</v>
      </c>
      <c r="C655" s="14"/>
      <c r="D655" s="14"/>
      <c r="E655" s="20">
        <f aca="true" t="shared" si="121" ref="E655:L655">E656+E665+E672+E674</f>
        <v>623163.6</v>
      </c>
      <c r="F655" s="20">
        <f t="shared" si="121"/>
        <v>7682</v>
      </c>
      <c r="G655" s="20">
        <f t="shared" si="121"/>
        <v>1466300.73</v>
      </c>
      <c r="H655" s="20">
        <f t="shared" si="121"/>
        <v>7682</v>
      </c>
      <c r="I655" s="20">
        <f t="shared" si="121"/>
        <v>5562</v>
      </c>
      <c r="J655" s="20">
        <f t="shared" si="121"/>
        <v>0</v>
      </c>
      <c r="K655" s="20">
        <f t="shared" si="121"/>
        <v>2120</v>
      </c>
      <c r="L655" s="20">
        <f t="shared" si="121"/>
        <v>1466300.73</v>
      </c>
      <c r="M655" s="14">
        <v>0</v>
      </c>
      <c r="N655" s="14">
        <v>0</v>
      </c>
      <c r="O655" s="14">
        <v>0</v>
      </c>
      <c r="P655" s="14">
        <v>0</v>
      </c>
    </row>
    <row r="656" spans="1:16" s="1" customFormat="1" ht="29.25" customHeight="1">
      <c r="A656" s="14"/>
      <c r="B656" s="14" t="s">
        <v>1507</v>
      </c>
      <c r="C656" s="14"/>
      <c r="D656" s="14"/>
      <c r="E656" s="20">
        <f aca="true" t="shared" si="122" ref="E656:L656">SUM(E657:E664)</f>
        <v>419963.6</v>
      </c>
      <c r="F656" s="20">
        <f t="shared" si="122"/>
        <v>3711</v>
      </c>
      <c r="G656" s="20">
        <f t="shared" si="122"/>
        <v>712306</v>
      </c>
      <c r="H656" s="20">
        <f t="shared" si="122"/>
        <v>3711</v>
      </c>
      <c r="I656" s="20">
        <f t="shared" si="122"/>
        <v>3711</v>
      </c>
      <c r="J656" s="20">
        <f t="shared" si="122"/>
        <v>0</v>
      </c>
      <c r="K656" s="20">
        <f t="shared" si="122"/>
        <v>0</v>
      </c>
      <c r="L656" s="20">
        <f t="shared" si="122"/>
        <v>712306</v>
      </c>
      <c r="M656" s="14">
        <v>0</v>
      </c>
      <c r="N656" s="14">
        <v>0</v>
      </c>
      <c r="O656" s="14">
        <v>0</v>
      </c>
      <c r="P656" s="14">
        <v>0</v>
      </c>
    </row>
    <row r="657" spans="1:16" s="1" customFormat="1" ht="46.5" customHeight="1">
      <c r="A657" s="50">
        <v>1</v>
      </c>
      <c r="B657" s="67" t="s">
        <v>1508</v>
      </c>
      <c r="C657" s="154" t="s">
        <v>1509</v>
      </c>
      <c r="D657" s="62" t="s">
        <v>1510</v>
      </c>
      <c r="E657" s="74">
        <v>21834.6</v>
      </c>
      <c r="F657" s="74">
        <v>221</v>
      </c>
      <c r="G657" s="74">
        <v>37646</v>
      </c>
      <c r="H657" s="74">
        <v>221</v>
      </c>
      <c r="I657" s="74">
        <v>221</v>
      </c>
      <c r="J657" s="244">
        <v>0</v>
      </c>
      <c r="K657" s="244">
        <v>0</v>
      </c>
      <c r="L657" s="74">
        <v>37646</v>
      </c>
      <c r="M657" s="16">
        <v>0</v>
      </c>
      <c r="N657" s="16">
        <v>0</v>
      </c>
      <c r="O657" s="16">
        <v>0</v>
      </c>
      <c r="P657" s="16">
        <v>0</v>
      </c>
    </row>
    <row r="658" spans="1:16" s="1" customFormat="1" ht="32.25" customHeight="1">
      <c r="A658" s="50">
        <v>2</v>
      </c>
      <c r="B658" s="67" t="s">
        <v>1511</v>
      </c>
      <c r="C658" s="154" t="s">
        <v>1509</v>
      </c>
      <c r="D658" s="62" t="s">
        <v>1512</v>
      </c>
      <c r="E658" s="74">
        <v>6723</v>
      </c>
      <c r="F658" s="74">
        <v>24</v>
      </c>
      <c r="G658" s="74">
        <v>12450</v>
      </c>
      <c r="H658" s="74">
        <v>24</v>
      </c>
      <c r="I658" s="74">
        <v>24</v>
      </c>
      <c r="J658" s="244">
        <v>0</v>
      </c>
      <c r="K658" s="244">
        <v>0</v>
      </c>
      <c r="L658" s="74">
        <v>12450</v>
      </c>
      <c r="M658" s="16">
        <v>0</v>
      </c>
      <c r="N658" s="16">
        <v>0</v>
      </c>
      <c r="O658" s="16">
        <v>0</v>
      </c>
      <c r="P658" s="16">
        <v>0</v>
      </c>
    </row>
    <row r="659" spans="1:16" s="1" customFormat="1" ht="32.25" customHeight="1">
      <c r="A659" s="50">
        <v>3</v>
      </c>
      <c r="B659" s="239" t="s">
        <v>1513</v>
      </c>
      <c r="C659" s="154" t="s">
        <v>1509</v>
      </c>
      <c r="D659" s="62" t="s">
        <v>1514</v>
      </c>
      <c r="E659" s="74">
        <v>5526</v>
      </c>
      <c r="F659" s="74">
        <v>85</v>
      </c>
      <c r="G659" s="74">
        <v>9210</v>
      </c>
      <c r="H659" s="74">
        <v>85</v>
      </c>
      <c r="I659" s="74">
        <v>85</v>
      </c>
      <c r="J659" s="244">
        <v>0</v>
      </c>
      <c r="K659" s="244">
        <v>0</v>
      </c>
      <c r="L659" s="74">
        <v>9210</v>
      </c>
      <c r="M659" s="16">
        <v>0</v>
      </c>
      <c r="N659" s="16">
        <v>0</v>
      </c>
      <c r="O659" s="16">
        <v>0</v>
      </c>
      <c r="P659" s="16">
        <v>0</v>
      </c>
    </row>
    <row r="660" spans="1:16" s="1" customFormat="1" ht="32.25" customHeight="1">
      <c r="A660" s="50">
        <v>4</v>
      </c>
      <c r="B660" s="67" t="s">
        <v>1515</v>
      </c>
      <c r="C660" s="154" t="s">
        <v>1509</v>
      </c>
      <c r="D660" s="62" t="s">
        <v>1516</v>
      </c>
      <c r="E660" s="74">
        <v>85400</v>
      </c>
      <c r="F660" s="74">
        <v>1294</v>
      </c>
      <c r="G660" s="74">
        <v>155200</v>
      </c>
      <c r="H660" s="74">
        <v>1294</v>
      </c>
      <c r="I660" s="74">
        <v>1294</v>
      </c>
      <c r="J660" s="244">
        <v>0</v>
      </c>
      <c r="K660" s="244">
        <v>0</v>
      </c>
      <c r="L660" s="74">
        <v>155200</v>
      </c>
      <c r="M660" s="16">
        <v>0</v>
      </c>
      <c r="N660" s="16">
        <v>0</v>
      </c>
      <c r="O660" s="16">
        <v>0</v>
      </c>
      <c r="P660" s="16">
        <v>0</v>
      </c>
    </row>
    <row r="661" spans="1:16" s="1" customFormat="1" ht="32.25" customHeight="1">
      <c r="A661" s="50">
        <v>5</v>
      </c>
      <c r="B661" s="67" t="s">
        <v>1517</v>
      </c>
      <c r="C661" s="154" t="s">
        <v>1509</v>
      </c>
      <c r="D661" s="62" t="s">
        <v>1518</v>
      </c>
      <c r="E661" s="74">
        <v>152000</v>
      </c>
      <c r="F661" s="74">
        <v>760</v>
      </c>
      <c r="G661" s="74">
        <v>253000</v>
      </c>
      <c r="H661" s="74">
        <v>760</v>
      </c>
      <c r="I661" s="74">
        <v>760</v>
      </c>
      <c r="J661" s="244">
        <v>0</v>
      </c>
      <c r="K661" s="244">
        <v>0</v>
      </c>
      <c r="L661" s="74">
        <v>253000</v>
      </c>
      <c r="M661" s="16">
        <v>0</v>
      </c>
      <c r="N661" s="16">
        <v>0</v>
      </c>
      <c r="O661" s="16">
        <v>0</v>
      </c>
      <c r="P661" s="16">
        <v>0</v>
      </c>
    </row>
    <row r="662" spans="1:16" s="1" customFormat="1" ht="32.25" customHeight="1">
      <c r="A662" s="50">
        <v>6</v>
      </c>
      <c r="B662" s="67" t="s">
        <v>1519</v>
      </c>
      <c r="C662" s="154" t="s">
        <v>1509</v>
      </c>
      <c r="D662" s="67" t="s">
        <v>1520</v>
      </c>
      <c r="E662" s="74">
        <v>95480</v>
      </c>
      <c r="F662" s="74">
        <v>890</v>
      </c>
      <c r="G662" s="74">
        <v>159800</v>
      </c>
      <c r="H662" s="74">
        <v>890</v>
      </c>
      <c r="I662" s="74">
        <v>890</v>
      </c>
      <c r="J662" s="244">
        <v>0</v>
      </c>
      <c r="K662" s="244">
        <v>0</v>
      </c>
      <c r="L662" s="74">
        <v>159800</v>
      </c>
      <c r="M662" s="16">
        <v>0</v>
      </c>
      <c r="N662" s="16">
        <v>0</v>
      </c>
      <c r="O662" s="16">
        <v>0</v>
      </c>
      <c r="P662" s="16">
        <v>0</v>
      </c>
    </row>
    <row r="663" spans="1:16" s="1" customFormat="1" ht="32.25" customHeight="1">
      <c r="A663" s="50">
        <v>7</v>
      </c>
      <c r="B663" s="67" t="s">
        <v>1521</v>
      </c>
      <c r="C663" s="154" t="s">
        <v>1509</v>
      </c>
      <c r="D663" s="67" t="s">
        <v>1522</v>
      </c>
      <c r="E663" s="74">
        <v>42000</v>
      </c>
      <c r="F663" s="74">
        <v>327</v>
      </c>
      <c r="G663" s="74">
        <v>67000</v>
      </c>
      <c r="H663" s="74">
        <v>327</v>
      </c>
      <c r="I663" s="74">
        <v>327</v>
      </c>
      <c r="J663" s="244">
        <v>0</v>
      </c>
      <c r="K663" s="244">
        <v>0</v>
      </c>
      <c r="L663" s="74">
        <v>67000</v>
      </c>
      <c r="M663" s="16">
        <v>0</v>
      </c>
      <c r="N663" s="16">
        <v>0</v>
      </c>
      <c r="O663" s="16">
        <v>0</v>
      </c>
      <c r="P663" s="16">
        <v>0</v>
      </c>
    </row>
    <row r="664" spans="1:16" s="1" customFormat="1" ht="32.25" customHeight="1">
      <c r="A664" s="50">
        <v>8</v>
      </c>
      <c r="B664" s="67" t="s">
        <v>1523</v>
      </c>
      <c r="C664" s="154" t="s">
        <v>1509</v>
      </c>
      <c r="D664" s="67" t="s">
        <v>1524</v>
      </c>
      <c r="E664" s="74">
        <v>11000</v>
      </c>
      <c r="F664" s="74">
        <v>110</v>
      </c>
      <c r="G664" s="74">
        <v>18000</v>
      </c>
      <c r="H664" s="74">
        <v>110</v>
      </c>
      <c r="I664" s="74">
        <v>110</v>
      </c>
      <c r="J664" s="244">
        <v>0</v>
      </c>
      <c r="K664" s="244">
        <v>0</v>
      </c>
      <c r="L664" s="74">
        <v>18000</v>
      </c>
      <c r="M664" s="16">
        <v>0</v>
      </c>
      <c r="N664" s="16">
        <v>0</v>
      </c>
      <c r="O664" s="16">
        <v>0</v>
      </c>
      <c r="P664" s="16">
        <v>0</v>
      </c>
    </row>
    <row r="665" spans="1:16" s="1" customFormat="1" ht="26.25" customHeight="1">
      <c r="A665" s="50"/>
      <c r="B665" s="12" t="s">
        <v>197</v>
      </c>
      <c r="C665" s="12"/>
      <c r="D665" s="12"/>
      <c r="E665" s="240">
        <f aca="true" t="shared" si="123" ref="E665:L665">SUM(E666:E671)</f>
        <v>133140</v>
      </c>
      <c r="F665" s="240">
        <f t="shared" si="123"/>
        <v>931</v>
      </c>
      <c r="G665" s="240">
        <f t="shared" si="123"/>
        <v>366669.73</v>
      </c>
      <c r="H665" s="240">
        <f t="shared" si="123"/>
        <v>931</v>
      </c>
      <c r="I665" s="240">
        <f t="shared" si="123"/>
        <v>931</v>
      </c>
      <c r="J665" s="240">
        <f t="shared" si="123"/>
        <v>0</v>
      </c>
      <c r="K665" s="240">
        <f t="shared" si="123"/>
        <v>0</v>
      </c>
      <c r="L665" s="240">
        <f t="shared" si="123"/>
        <v>366669.73</v>
      </c>
      <c r="M665" s="14">
        <v>0</v>
      </c>
      <c r="N665" s="14">
        <v>0</v>
      </c>
      <c r="O665" s="14">
        <v>0</v>
      </c>
      <c r="P665" s="14">
        <v>0</v>
      </c>
    </row>
    <row r="666" spans="1:16" s="1" customFormat="1" ht="31.5" customHeight="1">
      <c r="A666" s="50">
        <v>9</v>
      </c>
      <c r="B666" s="62" t="s">
        <v>1525</v>
      </c>
      <c r="C666" s="62" t="s">
        <v>1526</v>
      </c>
      <c r="D666" s="62" t="s">
        <v>1527</v>
      </c>
      <c r="E666" s="74">
        <v>9810.9</v>
      </c>
      <c r="F666" s="74">
        <v>74</v>
      </c>
      <c r="G666" s="74">
        <v>28031</v>
      </c>
      <c r="H666" s="74">
        <v>74</v>
      </c>
      <c r="I666" s="74">
        <v>74</v>
      </c>
      <c r="J666" s="244">
        <v>0</v>
      </c>
      <c r="K666" s="244">
        <v>0</v>
      </c>
      <c r="L666" s="74">
        <v>28031</v>
      </c>
      <c r="M666" s="16">
        <v>0</v>
      </c>
      <c r="N666" s="16">
        <v>0</v>
      </c>
      <c r="O666" s="16">
        <v>0</v>
      </c>
      <c r="P666" s="16">
        <v>0</v>
      </c>
    </row>
    <row r="667" spans="1:16" s="1" customFormat="1" ht="31.5" customHeight="1">
      <c r="A667" s="50">
        <v>10</v>
      </c>
      <c r="B667" s="62" t="s">
        <v>1528</v>
      </c>
      <c r="C667" s="62" t="s">
        <v>1526</v>
      </c>
      <c r="D667" s="62" t="s">
        <v>1527</v>
      </c>
      <c r="E667" s="74">
        <v>18837.8</v>
      </c>
      <c r="F667" s="74">
        <v>129</v>
      </c>
      <c r="G667" s="74">
        <v>53822</v>
      </c>
      <c r="H667" s="74">
        <v>129</v>
      </c>
      <c r="I667" s="74">
        <v>129</v>
      </c>
      <c r="J667" s="244">
        <v>0</v>
      </c>
      <c r="K667" s="244">
        <v>0</v>
      </c>
      <c r="L667" s="74">
        <v>53822</v>
      </c>
      <c r="M667" s="16">
        <v>0</v>
      </c>
      <c r="N667" s="16">
        <v>0</v>
      </c>
      <c r="O667" s="16">
        <v>0</v>
      </c>
      <c r="P667" s="16">
        <v>0</v>
      </c>
    </row>
    <row r="668" spans="1:16" s="1" customFormat="1" ht="31.5" customHeight="1">
      <c r="A668" s="50">
        <v>11</v>
      </c>
      <c r="B668" s="62" t="s">
        <v>1529</v>
      </c>
      <c r="C668" s="62" t="s">
        <v>1526</v>
      </c>
      <c r="D668" s="62" t="s">
        <v>1530</v>
      </c>
      <c r="E668" s="74">
        <v>35983</v>
      </c>
      <c r="F668" s="74">
        <v>220</v>
      </c>
      <c r="G668" s="74">
        <v>102808</v>
      </c>
      <c r="H668" s="74">
        <v>220</v>
      </c>
      <c r="I668" s="74">
        <v>220</v>
      </c>
      <c r="J668" s="244">
        <v>0</v>
      </c>
      <c r="K668" s="244">
        <v>0</v>
      </c>
      <c r="L668" s="74">
        <v>102808</v>
      </c>
      <c r="M668" s="16">
        <v>0</v>
      </c>
      <c r="N668" s="16">
        <v>0</v>
      </c>
      <c r="O668" s="16">
        <v>0</v>
      </c>
      <c r="P668" s="16">
        <v>0</v>
      </c>
    </row>
    <row r="669" spans="1:16" s="1" customFormat="1" ht="31.5" customHeight="1">
      <c r="A669" s="50">
        <v>12</v>
      </c>
      <c r="B669" s="62" t="s">
        <v>1531</v>
      </c>
      <c r="C669" s="62" t="s">
        <v>1526</v>
      </c>
      <c r="D669" s="62" t="s">
        <v>1532</v>
      </c>
      <c r="E669" s="74">
        <v>39296</v>
      </c>
      <c r="F669" s="74">
        <v>275</v>
      </c>
      <c r="G669" s="74">
        <v>111670</v>
      </c>
      <c r="H669" s="74">
        <v>275</v>
      </c>
      <c r="I669" s="74">
        <v>275</v>
      </c>
      <c r="J669" s="244">
        <v>0</v>
      </c>
      <c r="K669" s="244">
        <v>0</v>
      </c>
      <c r="L669" s="74">
        <v>111670</v>
      </c>
      <c r="M669" s="16">
        <v>0</v>
      </c>
      <c r="N669" s="16">
        <v>0</v>
      </c>
      <c r="O669" s="16">
        <v>0</v>
      </c>
      <c r="P669" s="16">
        <v>0</v>
      </c>
    </row>
    <row r="670" spans="1:16" s="1" customFormat="1" ht="43.5" customHeight="1">
      <c r="A670" s="50">
        <v>13</v>
      </c>
      <c r="B670" s="62" t="s">
        <v>1533</v>
      </c>
      <c r="C670" s="62" t="s">
        <v>1526</v>
      </c>
      <c r="D670" s="62" t="s">
        <v>1534</v>
      </c>
      <c r="E670" s="73">
        <v>18002</v>
      </c>
      <c r="F670" s="73">
        <v>145</v>
      </c>
      <c r="G670" s="73">
        <v>42313</v>
      </c>
      <c r="H670" s="73">
        <v>145</v>
      </c>
      <c r="I670" s="73">
        <v>145</v>
      </c>
      <c r="J670" s="244">
        <v>0</v>
      </c>
      <c r="K670" s="244">
        <v>0</v>
      </c>
      <c r="L670" s="73">
        <v>42313</v>
      </c>
      <c r="M670" s="16">
        <v>0</v>
      </c>
      <c r="N670" s="16">
        <v>0</v>
      </c>
      <c r="O670" s="16">
        <v>0</v>
      </c>
      <c r="P670" s="16">
        <v>0</v>
      </c>
    </row>
    <row r="671" spans="1:16" s="1" customFormat="1" ht="42.75" customHeight="1">
      <c r="A671" s="50">
        <v>14</v>
      </c>
      <c r="B671" s="62" t="s">
        <v>1535</v>
      </c>
      <c r="C671" s="62" t="s">
        <v>1526</v>
      </c>
      <c r="D671" s="62" t="s">
        <v>1536</v>
      </c>
      <c r="E671" s="73">
        <v>11210.3</v>
      </c>
      <c r="F671" s="73">
        <v>88</v>
      </c>
      <c r="G671" s="73">
        <v>28025.73</v>
      </c>
      <c r="H671" s="73">
        <v>88</v>
      </c>
      <c r="I671" s="73">
        <v>88</v>
      </c>
      <c r="J671" s="244">
        <v>0</v>
      </c>
      <c r="K671" s="244">
        <v>0</v>
      </c>
      <c r="L671" s="73">
        <v>28025.73</v>
      </c>
      <c r="M671" s="16">
        <v>0</v>
      </c>
      <c r="N671" s="16">
        <v>0</v>
      </c>
      <c r="O671" s="16">
        <v>0</v>
      </c>
      <c r="P671" s="16">
        <v>0</v>
      </c>
    </row>
    <row r="672" spans="1:16" s="1" customFormat="1" ht="24.75" customHeight="1">
      <c r="A672" s="50"/>
      <c r="B672" s="126" t="s">
        <v>1537</v>
      </c>
      <c r="C672" s="126"/>
      <c r="D672" s="126"/>
      <c r="E672" s="128">
        <f aca="true" t="shared" si="124" ref="E672:L672">E673</f>
        <v>48000</v>
      </c>
      <c r="F672" s="128">
        <f t="shared" si="124"/>
        <v>920</v>
      </c>
      <c r="G672" s="128">
        <f t="shared" si="124"/>
        <v>117525</v>
      </c>
      <c r="H672" s="128">
        <f t="shared" si="124"/>
        <v>920</v>
      </c>
      <c r="I672" s="128">
        <f t="shared" si="124"/>
        <v>920</v>
      </c>
      <c r="J672" s="128">
        <f t="shared" si="124"/>
        <v>0</v>
      </c>
      <c r="K672" s="128">
        <f t="shared" si="124"/>
        <v>0</v>
      </c>
      <c r="L672" s="128">
        <f t="shared" si="124"/>
        <v>117525</v>
      </c>
      <c r="M672" s="14">
        <v>0</v>
      </c>
      <c r="N672" s="14">
        <v>0</v>
      </c>
      <c r="O672" s="14">
        <v>0</v>
      </c>
      <c r="P672" s="14">
        <v>0</v>
      </c>
    </row>
    <row r="673" spans="1:16" s="1" customFormat="1" ht="45.75" customHeight="1">
      <c r="A673" s="50">
        <v>15</v>
      </c>
      <c r="B673" s="62" t="s">
        <v>1538</v>
      </c>
      <c r="C673" s="62" t="s">
        <v>1539</v>
      </c>
      <c r="D673" s="62" t="s">
        <v>1540</v>
      </c>
      <c r="E673" s="73">
        <v>48000</v>
      </c>
      <c r="F673" s="73">
        <v>920</v>
      </c>
      <c r="G673" s="73">
        <v>117525</v>
      </c>
      <c r="H673" s="73">
        <v>920</v>
      </c>
      <c r="I673" s="73">
        <v>920</v>
      </c>
      <c r="J673" s="244">
        <v>0</v>
      </c>
      <c r="K673" s="244">
        <v>0</v>
      </c>
      <c r="L673" s="73">
        <v>117525</v>
      </c>
      <c r="M673" s="16">
        <v>0</v>
      </c>
      <c r="N673" s="16">
        <v>0</v>
      </c>
      <c r="O673" s="16">
        <v>0</v>
      </c>
      <c r="P673" s="16">
        <v>0</v>
      </c>
    </row>
    <row r="674" spans="1:16" s="1" customFormat="1" ht="28.5" customHeight="1">
      <c r="A674" s="50"/>
      <c r="B674" s="126" t="s">
        <v>1541</v>
      </c>
      <c r="C674" s="126"/>
      <c r="D674" s="126"/>
      <c r="E674" s="128">
        <f aca="true" t="shared" si="125" ref="E674:P674">SUM(E675:E685)</f>
        <v>22060</v>
      </c>
      <c r="F674" s="128">
        <f t="shared" si="125"/>
        <v>2120</v>
      </c>
      <c r="G674" s="128">
        <f t="shared" si="125"/>
        <v>269800</v>
      </c>
      <c r="H674" s="128">
        <f t="shared" si="125"/>
        <v>2120</v>
      </c>
      <c r="I674" s="128">
        <f t="shared" si="125"/>
        <v>0</v>
      </c>
      <c r="J674" s="128">
        <f t="shared" si="125"/>
        <v>0</v>
      </c>
      <c r="K674" s="128">
        <f t="shared" si="125"/>
        <v>2120</v>
      </c>
      <c r="L674" s="128">
        <f t="shared" si="125"/>
        <v>269800</v>
      </c>
      <c r="M674" s="128">
        <f t="shared" si="125"/>
        <v>0</v>
      </c>
      <c r="N674" s="128">
        <f t="shared" si="125"/>
        <v>0</v>
      </c>
      <c r="O674" s="128">
        <f t="shared" si="125"/>
        <v>0</v>
      </c>
      <c r="P674" s="128">
        <f t="shared" si="125"/>
        <v>0</v>
      </c>
    </row>
    <row r="675" spans="1:16" s="1" customFormat="1" ht="31.5" customHeight="1">
      <c r="A675" s="50">
        <v>16</v>
      </c>
      <c r="B675" s="62" t="s">
        <v>1542</v>
      </c>
      <c r="C675" s="62" t="s">
        <v>1543</v>
      </c>
      <c r="D675" s="62" t="s">
        <v>1544</v>
      </c>
      <c r="E675" s="74">
        <v>2000</v>
      </c>
      <c r="F675" s="74">
        <v>200</v>
      </c>
      <c r="G675" s="74">
        <v>24000</v>
      </c>
      <c r="H675" s="74">
        <v>200</v>
      </c>
      <c r="I675" s="97">
        <v>0</v>
      </c>
      <c r="J675" s="244">
        <v>0</v>
      </c>
      <c r="K675" s="74">
        <v>200</v>
      </c>
      <c r="L675" s="74">
        <v>24000</v>
      </c>
      <c r="M675" s="16">
        <v>0</v>
      </c>
      <c r="N675" s="16">
        <v>0</v>
      </c>
      <c r="O675" s="16">
        <v>0</v>
      </c>
      <c r="P675" s="16">
        <v>0</v>
      </c>
    </row>
    <row r="676" spans="1:16" s="1" customFormat="1" ht="31.5" customHeight="1">
      <c r="A676" s="50">
        <v>17</v>
      </c>
      <c r="B676" s="62" t="s">
        <v>1545</v>
      </c>
      <c r="C676" s="62" t="s">
        <v>1543</v>
      </c>
      <c r="D676" s="62" t="s">
        <v>1546</v>
      </c>
      <c r="E676" s="74">
        <v>2100</v>
      </c>
      <c r="F676" s="74">
        <v>210</v>
      </c>
      <c r="G676" s="74">
        <v>25500</v>
      </c>
      <c r="H676" s="74">
        <v>210</v>
      </c>
      <c r="I676" s="97">
        <v>0</v>
      </c>
      <c r="J676" s="244">
        <v>0</v>
      </c>
      <c r="K676" s="74">
        <v>210</v>
      </c>
      <c r="L676" s="74">
        <v>25500</v>
      </c>
      <c r="M676" s="16">
        <v>0</v>
      </c>
      <c r="N676" s="16">
        <v>0</v>
      </c>
      <c r="O676" s="16">
        <v>0</v>
      </c>
      <c r="P676" s="16">
        <v>0</v>
      </c>
    </row>
    <row r="677" spans="1:16" s="1" customFormat="1" ht="31.5" customHeight="1">
      <c r="A677" s="50">
        <v>18</v>
      </c>
      <c r="B677" s="62" t="s">
        <v>1547</v>
      </c>
      <c r="C677" s="62" t="s">
        <v>1543</v>
      </c>
      <c r="D677" s="62" t="s">
        <v>1548</v>
      </c>
      <c r="E677" s="74">
        <v>1700</v>
      </c>
      <c r="F677" s="73">
        <v>170</v>
      </c>
      <c r="G677" s="74">
        <v>20400</v>
      </c>
      <c r="H677" s="73">
        <v>170</v>
      </c>
      <c r="I677" s="97">
        <v>0</v>
      </c>
      <c r="J677" s="244">
        <v>0</v>
      </c>
      <c r="K677" s="73">
        <v>170</v>
      </c>
      <c r="L677" s="74">
        <v>20400</v>
      </c>
      <c r="M677" s="16">
        <v>0</v>
      </c>
      <c r="N677" s="16">
        <v>0</v>
      </c>
      <c r="O677" s="16">
        <v>0</v>
      </c>
      <c r="P677" s="16">
        <v>0</v>
      </c>
    </row>
    <row r="678" spans="1:16" s="1" customFormat="1" ht="31.5" customHeight="1">
      <c r="A678" s="50">
        <v>19</v>
      </c>
      <c r="B678" s="62" t="s">
        <v>1549</v>
      </c>
      <c r="C678" s="62" t="s">
        <v>1543</v>
      </c>
      <c r="D678" s="62" t="s">
        <v>1550</v>
      </c>
      <c r="E678" s="74">
        <v>1800</v>
      </c>
      <c r="F678" s="73">
        <v>180</v>
      </c>
      <c r="G678" s="74">
        <v>21600</v>
      </c>
      <c r="H678" s="73">
        <v>180</v>
      </c>
      <c r="I678" s="97">
        <v>0</v>
      </c>
      <c r="J678" s="244">
        <v>0</v>
      </c>
      <c r="K678" s="73">
        <v>180</v>
      </c>
      <c r="L678" s="74">
        <v>21600</v>
      </c>
      <c r="M678" s="16">
        <v>0</v>
      </c>
      <c r="N678" s="16">
        <v>0</v>
      </c>
      <c r="O678" s="16">
        <v>0</v>
      </c>
      <c r="P678" s="16">
        <v>0</v>
      </c>
    </row>
    <row r="679" spans="1:16" s="1" customFormat="1" ht="31.5" customHeight="1">
      <c r="A679" s="50">
        <v>20</v>
      </c>
      <c r="B679" s="62" t="s">
        <v>1551</v>
      </c>
      <c r="C679" s="62" t="s">
        <v>1543</v>
      </c>
      <c r="D679" s="62" t="s">
        <v>1552</v>
      </c>
      <c r="E679" s="74">
        <v>1600</v>
      </c>
      <c r="F679" s="73">
        <v>160</v>
      </c>
      <c r="G679" s="74">
        <v>20800</v>
      </c>
      <c r="H679" s="73">
        <v>160</v>
      </c>
      <c r="I679" s="97">
        <v>0</v>
      </c>
      <c r="J679" s="244">
        <v>0</v>
      </c>
      <c r="K679" s="73">
        <v>160</v>
      </c>
      <c r="L679" s="74">
        <v>20800</v>
      </c>
      <c r="M679" s="16">
        <v>0</v>
      </c>
      <c r="N679" s="16">
        <v>0</v>
      </c>
      <c r="O679" s="16">
        <v>0</v>
      </c>
      <c r="P679" s="16">
        <v>0</v>
      </c>
    </row>
    <row r="680" spans="1:16" s="1" customFormat="1" ht="31.5" customHeight="1">
      <c r="A680" s="50">
        <v>21</v>
      </c>
      <c r="B680" s="62" t="s">
        <v>1553</v>
      </c>
      <c r="C680" s="62" t="s">
        <v>1543</v>
      </c>
      <c r="D680" s="62" t="s">
        <v>1554</v>
      </c>
      <c r="E680" s="74">
        <v>1400</v>
      </c>
      <c r="F680" s="73">
        <v>140</v>
      </c>
      <c r="G680" s="74">
        <v>18200</v>
      </c>
      <c r="H680" s="73">
        <v>140</v>
      </c>
      <c r="I680" s="97">
        <v>0</v>
      </c>
      <c r="J680" s="244">
        <v>0</v>
      </c>
      <c r="K680" s="73">
        <v>140</v>
      </c>
      <c r="L680" s="74">
        <v>18200</v>
      </c>
      <c r="M680" s="16">
        <v>0</v>
      </c>
      <c r="N680" s="16">
        <v>0</v>
      </c>
      <c r="O680" s="16">
        <v>0</v>
      </c>
      <c r="P680" s="16">
        <v>0</v>
      </c>
    </row>
    <row r="681" spans="1:16" s="1" customFormat="1" ht="31.5" customHeight="1">
      <c r="A681" s="50">
        <v>22</v>
      </c>
      <c r="B681" s="62" t="s">
        <v>1555</v>
      </c>
      <c r="C681" s="62" t="s">
        <v>1543</v>
      </c>
      <c r="D681" s="62" t="s">
        <v>1556</v>
      </c>
      <c r="E681" s="74">
        <v>2000</v>
      </c>
      <c r="F681" s="73">
        <v>200</v>
      </c>
      <c r="G681" s="74">
        <v>24000</v>
      </c>
      <c r="H681" s="73">
        <v>200</v>
      </c>
      <c r="I681" s="97">
        <v>0</v>
      </c>
      <c r="J681" s="244">
        <v>0</v>
      </c>
      <c r="K681" s="73">
        <v>200</v>
      </c>
      <c r="L681" s="74">
        <v>24000</v>
      </c>
      <c r="M681" s="16">
        <v>0</v>
      </c>
      <c r="N681" s="16">
        <v>0</v>
      </c>
      <c r="O681" s="16">
        <v>0</v>
      </c>
      <c r="P681" s="16">
        <v>0</v>
      </c>
    </row>
    <row r="682" spans="1:16" s="1" customFormat="1" ht="31.5" customHeight="1">
      <c r="A682" s="50">
        <v>23</v>
      </c>
      <c r="B682" s="62" t="s">
        <v>1557</v>
      </c>
      <c r="C682" s="62" t="s">
        <v>1543</v>
      </c>
      <c r="D682" s="62" t="s">
        <v>1558</v>
      </c>
      <c r="E682" s="74">
        <v>1500</v>
      </c>
      <c r="F682" s="73">
        <v>150</v>
      </c>
      <c r="G682" s="74">
        <v>19500</v>
      </c>
      <c r="H682" s="73">
        <v>150</v>
      </c>
      <c r="I682" s="97">
        <v>0</v>
      </c>
      <c r="J682" s="244">
        <v>0</v>
      </c>
      <c r="K682" s="73">
        <v>150</v>
      </c>
      <c r="L682" s="74">
        <v>19500</v>
      </c>
      <c r="M682" s="16">
        <v>0</v>
      </c>
      <c r="N682" s="16">
        <v>0</v>
      </c>
      <c r="O682" s="16">
        <v>0</v>
      </c>
      <c r="P682" s="16">
        <v>0</v>
      </c>
    </row>
    <row r="683" spans="1:16" s="1" customFormat="1" ht="31.5" customHeight="1">
      <c r="A683" s="50">
        <v>24</v>
      </c>
      <c r="B683" s="62" t="s">
        <v>1559</v>
      </c>
      <c r="C683" s="62" t="s">
        <v>1543</v>
      </c>
      <c r="D683" s="62" t="s">
        <v>1560</v>
      </c>
      <c r="E683" s="74">
        <v>1800</v>
      </c>
      <c r="F683" s="73">
        <v>180</v>
      </c>
      <c r="G683" s="74">
        <v>21600</v>
      </c>
      <c r="H683" s="73">
        <v>180</v>
      </c>
      <c r="I683" s="97">
        <v>0</v>
      </c>
      <c r="J683" s="244">
        <v>0</v>
      </c>
      <c r="K683" s="73">
        <v>180</v>
      </c>
      <c r="L683" s="74">
        <v>21600</v>
      </c>
      <c r="M683" s="16">
        <v>0</v>
      </c>
      <c r="N683" s="16">
        <v>0</v>
      </c>
      <c r="O683" s="16">
        <v>0</v>
      </c>
      <c r="P683" s="16">
        <v>0</v>
      </c>
    </row>
    <row r="684" spans="1:16" s="1" customFormat="1" ht="31.5" customHeight="1">
      <c r="A684" s="50">
        <v>25</v>
      </c>
      <c r="B684" s="62" t="s">
        <v>1561</v>
      </c>
      <c r="C684" s="62" t="s">
        <v>1543</v>
      </c>
      <c r="D684" s="62" t="s">
        <v>1562</v>
      </c>
      <c r="E684" s="74">
        <v>2160</v>
      </c>
      <c r="F684" s="73">
        <v>180</v>
      </c>
      <c r="G684" s="74">
        <v>25200</v>
      </c>
      <c r="H684" s="73">
        <v>180</v>
      </c>
      <c r="I684" s="97">
        <v>0</v>
      </c>
      <c r="J684" s="244">
        <v>0</v>
      </c>
      <c r="K684" s="73">
        <v>180</v>
      </c>
      <c r="L684" s="74">
        <v>25200</v>
      </c>
      <c r="M684" s="16">
        <v>0</v>
      </c>
      <c r="N684" s="16">
        <v>0</v>
      </c>
      <c r="O684" s="16">
        <v>0</v>
      </c>
      <c r="P684" s="16">
        <v>0</v>
      </c>
    </row>
    <row r="685" spans="1:16" s="1" customFormat="1" ht="31.5" customHeight="1">
      <c r="A685" s="50">
        <v>26</v>
      </c>
      <c r="B685" s="18" t="s">
        <v>1563</v>
      </c>
      <c r="C685" s="18" t="s">
        <v>1564</v>
      </c>
      <c r="D685" s="18" t="s">
        <v>1565</v>
      </c>
      <c r="E685" s="67">
        <v>4000</v>
      </c>
      <c r="F685" s="67">
        <v>350</v>
      </c>
      <c r="G685" s="67">
        <v>49000</v>
      </c>
      <c r="H685" s="67">
        <v>350</v>
      </c>
      <c r="I685" s="67">
        <v>0</v>
      </c>
      <c r="J685" s="67">
        <v>0</v>
      </c>
      <c r="K685" s="67">
        <v>350</v>
      </c>
      <c r="L685" s="67">
        <v>49000</v>
      </c>
      <c r="M685" s="16">
        <v>0</v>
      </c>
      <c r="N685" s="16">
        <v>0</v>
      </c>
      <c r="O685" s="16">
        <v>0</v>
      </c>
      <c r="P685" s="16">
        <v>0</v>
      </c>
    </row>
    <row r="686" spans="1:16" s="1" customFormat="1" ht="26.25" customHeight="1">
      <c r="A686" s="12" t="s">
        <v>1566</v>
      </c>
      <c r="B686" s="12"/>
      <c r="C686" s="12"/>
      <c r="D686" s="12"/>
      <c r="E686" s="12">
        <f aca="true" t="shared" si="126" ref="E686:L686">SUM(E687:E699)</f>
        <v>23440</v>
      </c>
      <c r="F686" s="12">
        <f t="shared" si="126"/>
        <v>2790</v>
      </c>
      <c r="G686" s="12">
        <f t="shared" si="126"/>
        <v>476725</v>
      </c>
      <c r="H686" s="12">
        <f t="shared" si="126"/>
        <v>2790</v>
      </c>
      <c r="I686" s="12">
        <f t="shared" si="126"/>
        <v>119</v>
      </c>
      <c r="J686" s="12">
        <f t="shared" si="126"/>
        <v>0</v>
      </c>
      <c r="K686" s="12">
        <f t="shared" si="126"/>
        <v>2671</v>
      </c>
      <c r="L686" s="12">
        <f t="shared" si="126"/>
        <v>476725</v>
      </c>
      <c r="M686" s="12"/>
      <c r="N686" s="12"/>
      <c r="O686" s="12"/>
      <c r="P686" s="12"/>
    </row>
    <row r="687" spans="1:16" s="1" customFormat="1" ht="27.75" customHeight="1">
      <c r="A687" s="16">
        <v>27</v>
      </c>
      <c r="B687" s="18" t="s">
        <v>1567</v>
      </c>
      <c r="C687" s="18" t="s">
        <v>1568</v>
      </c>
      <c r="D687" s="18" t="s">
        <v>1569</v>
      </c>
      <c r="E687" s="18">
        <v>3822</v>
      </c>
      <c r="F687" s="17">
        <v>68</v>
      </c>
      <c r="G687" s="23">
        <v>9100</v>
      </c>
      <c r="H687" s="17">
        <v>68</v>
      </c>
      <c r="I687" s="17">
        <v>68</v>
      </c>
      <c r="J687" s="22">
        <v>0</v>
      </c>
      <c r="K687" s="22">
        <v>0</v>
      </c>
      <c r="L687" s="23">
        <v>9100</v>
      </c>
      <c r="M687" s="14"/>
      <c r="N687" s="15"/>
      <c r="O687" s="14"/>
      <c r="P687" s="14"/>
    </row>
    <row r="688" spans="1:16" s="1" customFormat="1" ht="27.75" customHeight="1">
      <c r="A688" s="16">
        <v>28</v>
      </c>
      <c r="B688" s="18" t="s">
        <v>1570</v>
      </c>
      <c r="C688" s="18" t="s">
        <v>1568</v>
      </c>
      <c r="D688" s="18" t="s">
        <v>1571</v>
      </c>
      <c r="E688" s="24">
        <v>3172</v>
      </c>
      <c r="F688" s="17">
        <v>51</v>
      </c>
      <c r="G688" s="23">
        <v>7050</v>
      </c>
      <c r="H688" s="17">
        <v>51</v>
      </c>
      <c r="I688" s="17">
        <v>51</v>
      </c>
      <c r="J688" s="22">
        <v>0</v>
      </c>
      <c r="K688" s="22">
        <v>0</v>
      </c>
      <c r="L688" s="23">
        <v>7050</v>
      </c>
      <c r="M688" s="14"/>
      <c r="N688" s="15"/>
      <c r="O688" s="14"/>
      <c r="P688" s="14"/>
    </row>
    <row r="689" spans="1:16" s="1" customFormat="1" ht="27.75" customHeight="1">
      <c r="A689" s="16">
        <v>29</v>
      </c>
      <c r="B689" s="17" t="s">
        <v>1572</v>
      </c>
      <c r="C689" s="21" t="s">
        <v>1573</v>
      </c>
      <c r="D689" s="17" t="s">
        <v>1574</v>
      </c>
      <c r="E689" s="24">
        <v>528</v>
      </c>
      <c r="F689" s="17">
        <v>161</v>
      </c>
      <c r="G689" s="23">
        <v>31080</v>
      </c>
      <c r="H689" s="17">
        <v>161</v>
      </c>
      <c r="I689" s="17">
        <v>0</v>
      </c>
      <c r="J689" s="22">
        <v>0</v>
      </c>
      <c r="K689" s="22">
        <v>161</v>
      </c>
      <c r="L689" s="23">
        <v>31080</v>
      </c>
      <c r="M689" s="14"/>
      <c r="N689" s="15"/>
      <c r="O689" s="14"/>
      <c r="P689" s="14"/>
    </row>
    <row r="690" spans="1:16" s="1" customFormat="1" ht="27.75" customHeight="1">
      <c r="A690" s="16">
        <v>30</v>
      </c>
      <c r="B690" s="17" t="s">
        <v>1575</v>
      </c>
      <c r="C690" s="21" t="s">
        <v>1576</v>
      </c>
      <c r="D690" s="17" t="s">
        <v>1577</v>
      </c>
      <c r="E690" s="25">
        <v>531</v>
      </c>
      <c r="F690" s="17">
        <v>204</v>
      </c>
      <c r="G690" s="23">
        <v>59960</v>
      </c>
      <c r="H690" s="17">
        <v>204</v>
      </c>
      <c r="I690" s="17">
        <v>0</v>
      </c>
      <c r="J690" s="22">
        <v>0</v>
      </c>
      <c r="K690" s="22">
        <v>204</v>
      </c>
      <c r="L690" s="23">
        <v>59960</v>
      </c>
      <c r="M690" s="14"/>
      <c r="N690" s="15"/>
      <c r="O690" s="14"/>
      <c r="P690" s="50"/>
    </row>
    <row r="691" spans="1:16" s="2" customFormat="1" ht="30.75" customHeight="1">
      <c r="A691" s="16">
        <v>31</v>
      </c>
      <c r="B691" s="241" t="s">
        <v>1578</v>
      </c>
      <c r="C691" s="21" t="s">
        <v>1573</v>
      </c>
      <c r="D691" s="17" t="s">
        <v>1579</v>
      </c>
      <c r="E691" s="25">
        <v>530</v>
      </c>
      <c r="F691" s="17">
        <v>153</v>
      </c>
      <c r="G691" s="23">
        <v>36240</v>
      </c>
      <c r="H691" s="17">
        <v>153</v>
      </c>
      <c r="I691" s="17">
        <v>0</v>
      </c>
      <c r="J691" s="22">
        <v>0</v>
      </c>
      <c r="K691" s="22">
        <v>153</v>
      </c>
      <c r="L691" s="23">
        <v>36240</v>
      </c>
      <c r="M691" s="14"/>
      <c r="N691" s="15"/>
      <c r="O691" s="14"/>
      <c r="P691" s="50"/>
    </row>
    <row r="692" spans="1:16" s="2" customFormat="1" ht="42.75" customHeight="1">
      <c r="A692" s="16">
        <v>32</v>
      </c>
      <c r="B692" s="241" t="s">
        <v>1580</v>
      </c>
      <c r="C692" s="21" t="s">
        <v>1573</v>
      </c>
      <c r="D692" s="17" t="s">
        <v>1581</v>
      </c>
      <c r="E692" s="24">
        <v>355</v>
      </c>
      <c r="F692" s="17">
        <v>98</v>
      </c>
      <c r="G692" s="23">
        <v>21207</v>
      </c>
      <c r="H692" s="17">
        <v>98</v>
      </c>
      <c r="I692" s="17">
        <v>0</v>
      </c>
      <c r="J692" s="22">
        <v>0</v>
      </c>
      <c r="K692" s="22">
        <v>98</v>
      </c>
      <c r="L692" s="23">
        <v>21207</v>
      </c>
      <c r="M692" s="14"/>
      <c r="N692" s="15"/>
      <c r="O692" s="14"/>
      <c r="P692" s="50"/>
    </row>
    <row r="693" spans="1:16" s="2" customFormat="1" ht="30.75" customHeight="1">
      <c r="A693" s="16">
        <v>33</v>
      </c>
      <c r="B693" s="241" t="s">
        <v>1582</v>
      </c>
      <c r="C693" s="21" t="s">
        <v>1573</v>
      </c>
      <c r="D693" s="17" t="s">
        <v>1583</v>
      </c>
      <c r="E693" s="24">
        <v>665</v>
      </c>
      <c r="F693" s="17">
        <v>114</v>
      </c>
      <c r="G693" s="23">
        <v>20651</v>
      </c>
      <c r="H693" s="17">
        <v>114</v>
      </c>
      <c r="I693" s="17">
        <v>0</v>
      </c>
      <c r="J693" s="22">
        <v>0</v>
      </c>
      <c r="K693" s="22">
        <v>114</v>
      </c>
      <c r="L693" s="23">
        <v>20651</v>
      </c>
      <c r="M693" s="14"/>
      <c r="N693" s="15"/>
      <c r="O693" s="14"/>
      <c r="P693" s="50"/>
    </row>
    <row r="694" spans="1:16" s="2" customFormat="1" ht="30.75" customHeight="1">
      <c r="A694" s="16">
        <v>34</v>
      </c>
      <c r="B694" s="241" t="s">
        <v>1584</v>
      </c>
      <c r="C694" s="21" t="s">
        <v>1573</v>
      </c>
      <c r="D694" s="17" t="s">
        <v>1585</v>
      </c>
      <c r="E694" s="25">
        <v>1493</v>
      </c>
      <c r="F694" s="17">
        <v>254</v>
      </c>
      <c r="G694" s="23">
        <v>47880</v>
      </c>
      <c r="H694" s="17">
        <v>254</v>
      </c>
      <c r="I694" s="17">
        <v>0</v>
      </c>
      <c r="J694" s="22">
        <v>0</v>
      </c>
      <c r="K694" s="22">
        <v>254</v>
      </c>
      <c r="L694" s="23">
        <v>47880</v>
      </c>
      <c r="M694" s="14"/>
      <c r="N694" s="15"/>
      <c r="O694" s="14"/>
      <c r="P694" s="50"/>
    </row>
    <row r="695" spans="1:16" s="2" customFormat="1" ht="30.75" customHeight="1">
      <c r="A695" s="16">
        <v>35</v>
      </c>
      <c r="B695" s="123" t="s">
        <v>1586</v>
      </c>
      <c r="C695" s="21" t="s">
        <v>1573</v>
      </c>
      <c r="D695" s="17" t="s">
        <v>1587</v>
      </c>
      <c r="E695" s="17">
        <v>605</v>
      </c>
      <c r="F695" s="17">
        <v>173</v>
      </c>
      <c r="G695" s="23">
        <v>26660</v>
      </c>
      <c r="H695" s="17">
        <v>173</v>
      </c>
      <c r="I695" s="17">
        <v>0</v>
      </c>
      <c r="J695" s="22">
        <v>0</v>
      </c>
      <c r="K695" s="22">
        <v>173</v>
      </c>
      <c r="L695" s="23">
        <v>26660</v>
      </c>
      <c r="M695" s="14"/>
      <c r="N695" s="15"/>
      <c r="O695" s="14"/>
      <c r="P695" s="50"/>
    </row>
    <row r="696" spans="1:16" s="1" customFormat="1" ht="31.5" customHeight="1">
      <c r="A696" s="16">
        <v>36</v>
      </c>
      <c r="B696" s="16" t="s">
        <v>1588</v>
      </c>
      <c r="C696" s="21" t="s">
        <v>1573</v>
      </c>
      <c r="D696" s="17" t="s">
        <v>1589</v>
      </c>
      <c r="E696" s="17">
        <v>392</v>
      </c>
      <c r="F696" s="22">
        <v>98</v>
      </c>
      <c r="G696" s="23">
        <v>19504</v>
      </c>
      <c r="H696" s="22">
        <v>98</v>
      </c>
      <c r="I696" s="22">
        <v>0</v>
      </c>
      <c r="J696" s="22">
        <v>0</v>
      </c>
      <c r="K696" s="22">
        <v>98</v>
      </c>
      <c r="L696" s="23">
        <v>19504</v>
      </c>
      <c r="M696" s="14"/>
      <c r="N696" s="15"/>
      <c r="O696" s="14"/>
      <c r="P696" s="50"/>
    </row>
    <row r="697" spans="1:16" s="1" customFormat="1" ht="34.5" customHeight="1">
      <c r="A697" s="16">
        <v>37</v>
      </c>
      <c r="B697" s="18" t="s">
        <v>1590</v>
      </c>
      <c r="C697" s="21" t="s">
        <v>1573</v>
      </c>
      <c r="D697" s="29" t="s">
        <v>1591</v>
      </c>
      <c r="E697" s="30">
        <v>1723</v>
      </c>
      <c r="F697" s="30">
        <v>367</v>
      </c>
      <c r="G697" s="30">
        <v>71513</v>
      </c>
      <c r="H697" s="30">
        <v>367</v>
      </c>
      <c r="I697" s="30">
        <v>0</v>
      </c>
      <c r="J697" s="30">
        <v>0</v>
      </c>
      <c r="K697" s="30">
        <v>367</v>
      </c>
      <c r="L697" s="30">
        <v>71513</v>
      </c>
      <c r="M697" s="14"/>
      <c r="N697" s="15"/>
      <c r="O697" s="14"/>
      <c r="P697" s="16"/>
    </row>
    <row r="698" spans="1:16" s="1" customFormat="1" ht="29.25" customHeight="1">
      <c r="A698" s="16">
        <v>38</v>
      </c>
      <c r="B698" s="18" t="s">
        <v>1592</v>
      </c>
      <c r="C698" s="21" t="s">
        <v>1573</v>
      </c>
      <c r="D698" s="17" t="s">
        <v>1593</v>
      </c>
      <c r="E698" s="30">
        <v>924</v>
      </c>
      <c r="F698" s="30">
        <v>231</v>
      </c>
      <c r="G698" s="30">
        <v>27720</v>
      </c>
      <c r="H698" s="30">
        <v>231</v>
      </c>
      <c r="I698" s="30">
        <v>0</v>
      </c>
      <c r="J698" s="30">
        <v>0</v>
      </c>
      <c r="K698" s="30">
        <v>231</v>
      </c>
      <c r="L698" s="30">
        <v>27720</v>
      </c>
      <c r="M698" s="14"/>
      <c r="N698" s="15"/>
      <c r="O698" s="14"/>
      <c r="P698" s="30"/>
    </row>
    <row r="699" spans="1:16" s="1" customFormat="1" ht="24.75" customHeight="1">
      <c r="A699" s="16">
        <v>39</v>
      </c>
      <c r="B699" s="18" t="s">
        <v>1594</v>
      </c>
      <c r="C699" s="21" t="s">
        <v>1573</v>
      </c>
      <c r="D699" s="29" t="s">
        <v>1595</v>
      </c>
      <c r="E699" s="16">
        <v>8700</v>
      </c>
      <c r="F699" s="16">
        <v>818</v>
      </c>
      <c r="G699" s="30">
        <v>98160</v>
      </c>
      <c r="H699" s="16">
        <v>818</v>
      </c>
      <c r="I699" s="16">
        <v>0</v>
      </c>
      <c r="J699" s="16">
        <v>0</v>
      </c>
      <c r="K699" s="16">
        <v>818</v>
      </c>
      <c r="L699" s="30">
        <v>98160</v>
      </c>
      <c r="M699" s="14"/>
      <c r="N699" s="15"/>
      <c r="O699" s="14"/>
      <c r="P699" s="16"/>
    </row>
    <row r="700" spans="1:16" s="1" customFormat="1" ht="24" customHeight="1">
      <c r="A700" s="12" t="s">
        <v>1596</v>
      </c>
      <c r="B700" s="12"/>
      <c r="C700" s="12"/>
      <c r="D700" s="12"/>
      <c r="E700" s="13">
        <f aca="true" t="shared" si="127" ref="E700:L700">SUM(E701:E713)</f>
        <v>69669</v>
      </c>
      <c r="F700" s="13">
        <f t="shared" si="127"/>
        <v>1946</v>
      </c>
      <c r="G700" s="13">
        <f t="shared" si="127"/>
        <v>296954</v>
      </c>
      <c r="H700" s="13">
        <f t="shared" si="127"/>
        <v>1946</v>
      </c>
      <c r="I700" s="13">
        <f t="shared" si="127"/>
        <v>1015</v>
      </c>
      <c r="J700" s="13">
        <f t="shared" si="127"/>
        <v>86</v>
      </c>
      <c r="K700" s="13">
        <f t="shared" si="127"/>
        <v>845</v>
      </c>
      <c r="L700" s="13">
        <f t="shared" si="127"/>
        <v>296954</v>
      </c>
      <c r="M700" s="13" t="s">
        <v>21</v>
      </c>
      <c r="N700" s="13">
        <f>SUM(N701:N713)</f>
        <v>86</v>
      </c>
      <c r="O700" s="13" t="s">
        <v>21</v>
      </c>
      <c r="P700" s="13" t="s">
        <v>21</v>
      </c>
    </row>
    <row r="701" spans="1:16" s="1" customFormat="1" ht="44.25" customHeight="1">
      <c r="A701" s="16">
        <v>40</v>
      </c>
      <c r="B701" s="62" t="s">
        <v>1597</v>
      </c>
      <c r="C701" s="62" t="s">
        <v>1598</v>
      </c>
      <c r="D701" s="62" t="s">
        <v>1599</v>
      </c>
      <c r="E701" s="62">
        <v>2936</v>
      </c>
      <c r="F701" s="242">
        <v>86</v>
      </c>
      <c r="G701" s="242">
        <v>14684</v>
      </c>
      <c r="H701" s="59">
        <v>86</v>
      </c>
      <c r="I701" s="59">
        <v>0</v>
      </c>
      <c r="J701" s="59">
        <v>86</v>
      </c>
      <c r="K701" s="59">
        <v>0</v>
      </c>
      <c r="L701" s="242">
        <v>14684</v>
      </c>
      <c r="M701" s="62" t="s">
        <v>1597</v>
      </c>
      <c r="N701" s="16">
        <v>86</v>
      </c>
      <c r="O701" s="16">
        <v>2016</v>
      </c>
      <c r="P701" s="16">
        <v>2018</v>
      </c>
    </row>
    <row r="702" spans="1:16" s="1" customFormat="1" ht="30" customHeight="1">
      <c r="A702" s="16">
        <v>41</v>
      </c>
      <c r="B702" s="62" t="s">
        <v>1600</v>
      </c>
      <c r="C702" s="62" t="s">
        <v>1598</v>
      </c>
      <c r="D702" s="62" t="s">
        <v>1601</v>
      </c>
      <c r="E702" s="88">
        <v>3056</v>
      </c>
      <c r="F702" s="73">
        <v>44</v>
      </c>
      <c r="G702" s="75">
        <v>7476</v>
      </c>
      <c r="H702" s="73">
        <v>44</v>
      </c>
      <c r="I702" s="73">
        <v>44</v>
      </c>
      <c r="J702" s="59">
        <v>0</v>
      </c>
      <c r="K702" s="59">
        <v>0</v>
      </c>
      <c r="L702" s="75">
        <v>7476</v>
      </c>
      <c r="M702" s="30">
        <v>0</v>
      </c>
      <c r="N702" s="73">
        <v>0</v>
      </c>
      <c r="O702" s="75">
        <v>0</v>
      </c>
      <c r="P702" s="88">
        <v>0</v>
      </c>
    </row>
    <row r="703" spans="1:16" s="1" customFormat="1" ht="30" customHeight="1">
      <c r="A703" s="16">
        <v>42</v>
      </c>
      <c r="B703" s="62" t="s">
        <v>1602</v>
      </c>
      <c r="C703" s="62" t="s">
        <v>1598</v>
      </c>
      <c r="D703" s="62" t="s">
        <v>1603</v>
      </c>
      <c r="E703" s="88">
        <v>4540</v>
      </c>
      <c r="F703" s="73">
        <v>140</v>
      </c>
      <c r="G703" s="75">
        <v>11190</v>
      </c>
      <c r="H703" s="73">
        <v>140</v>
      </c>
      <c r="I703" s="73">
        <v>140</v>
      </c>
      <c r="J703" s="59">
        <v>0</v>
      </c>
      <c r="K703" s="59">
        <v>0</v>
      </c>
      <c r="L703" s="75">
        <v>11190</v>
      </c>
      <c r="M703" s="30">
        <v>0</v>
      </c>
      <c r="N703" s="73">
        <v>0</v>
      </c>
      <c r="O703" s="75">
        <v>0</v>
      </c>
      <c r="P703" s="88">
        <v>0</v>
      </c>
    </row>
    <row r="704" spans="1:16" s="1" customFormat="1" ht="30" customHeight="1">
      <c r="A704" s="16">
        <v>43</v>
      </c>
      <c r="B704" s="62" t="s">
        <v>1604</v>
      </c>
      <c r="C704" s="62" t="s">
        <v>1598</v>
      </c>
      <c r="D704" s="62" t="s">
        <v>1605</v>
      </c>
      <c r="E704" s="88">
        <v>954</v>
      </c>
      <c r="F704" s="73">
        <v>28</v>
      </c>
      <c r="G704" s="75">
        <v>2312</v>
      </c>
      <c r="H704" s="73">
        <v>28</v>
      </c>
      <c r="I704" s="73">
        <v>28</v>
      </c>
      <c r="J704" s="59">
        <v>0</v>
      </c>
      <c r="K704" s="59">
        <v>0</v>
      </c>
      <c r="L704" s="75">
        <v>2312</v>
      </c>
      <c r="M704" s="30">
        <v>0</v>
      </c>
      <c r="N704" s="73">
        <v>0</v>
      </c>
      <c r="O704" s="75">
        <v>0</v>
      </c>
      <c r="P704" s="88">
        <v>0</v>
      </c>
    </row>
    <row r="705" spans="1:16" s="1" customFormat="1" ht="30" customHeight="1">
      <c r="A705" s="16">
        <v>44</v>
      </c>
      <c r="B705" s="62" t="s">
        <v>1606</v>
      </c>
      <c r="C705" s="62" t="s">
        <v>1598</v>
      </c>
      <c r="D705" s="62" t="s">
        <v>1607</v>
      </c>
      <c r="E705" s="88">
        <v>5920</v>
      </c>
      <c r="F705" s="73">
        <v>85</v>
      </c>
      <c r="G705" s="75">
        <v>14634</v>
      </c>
      <c r="H705" s="73">
        <v>85</v>
      </c>
      <c r="I705" s="73">
        <v>85</v>
      </c>
      <c r="J705" s="59">
        <v>0</v>
      </c>
      <c r="K705" s="59">
        <v>0</v>
      </c>
      <c r="L705" s="75">
        <v>14634</v>
      </c>
      <c r="M705" s="30">
        <v>0</v>
      </c>
      <c r="N705" s="73">
        <v>0</v>
      </c>
      <c r="O705" s="75">
        <v>0</v>
      </c>
      <c r="P705" s="88">
        <v>0</v>
      </c>
    </row>
    <row r="706" spans="1:16" s="1" customFormat="1" ht="30" customHeight="1">
      <c r="A706" s="16">
        <v>45</v>
      </c>
      <c r="B706" s="62" t="s">
        <v>1608</v>
      </c>
      <c r="C706" s="62" t="s">
        <v>1598</v>
      </c>
      <c r="D706" s="62" t="s">
        <v>1609</v>
      </c>
      <c r="E706" s="88">
        <v>28367</v>
      </c>
      <c r="F706" s="73">
        <v>425</v>
      </c>
      <c r="G706" s="75">
        <v>70661</v>
      </c>
      <c r="H706" s="73">
        <v>425</v>
      </c>
      <c r="I706" s="73">
        <v>425</v>
      </c>
      <c r="J706" s="59">
        <v>0</v>
      </c>
      <c r="K706" s="59">
        <v>0</v>
      </c>
      <c r="L706" s="75">
        <v>70661</v>
      </c>
      <c r="M706" s="30">
        <v>0</v>
      </c>
      <c r="N706" s="73">
        <v>0</v>
      </c>
      <c r="O706" s="75">
        <v>0</v>
      </c>
      <c r="P706" s="88">
        <v>0</v>
      </c>
    </row>
    <row r="707" spans="1:16" s="1" customFormat="1" ht="30" customHeight="1">
      <c r="A707" s="16">
        <v>46</v>
      </c>
      <c r="B707" s="62" t="s">
        <v>1610</v>
      </c>
      <c r="C707" s="62" t="s">
        <v>1598</v>
      </c>
      <c r="D707" s="62" t="s">
        <v>1611</v>
      </c>
      <c r="E707" s="88">
        <v>11118</v>
      </c>
      <c r="F707" s="73">
        <v>165</v>
      </c>
      <c r="G707" s="75">
        <v>27776</v>
      </c>
      <c r="H707" s="73">
        <v>165</v>
      </c>
      <c r="I707" s="73">
        <v>165</v>
      </c>
      <c r="J707" s="59">
        <v>0</v>
      </c>
      <c r="K707" s="59">
        <v>0</v>
      </c>
      <c r="L707" s="75">
        <v>27776</v>
      </c>
      <c r="M707" s="30">
        <v>0</v>
      </c>
      <c r="N707" s="73">
        <v>0</v>
      </c>
      <c r="O707" s="75">
        <v>0</v>
      </c>
      <c r="P707" s="88">
        <v>0</v>
      </c>
    </row>
    <row r="708" spans="1:16" s="1" customFormat="1" ht="30" customHeight="1">
      <c r="A708" s="16">
        <v>47</v>
      </c>
      <c r="B708" s="62" t="s">
        <v>1612</v>
      </c>
      <c r="C708" s="62" t="s">
        <v>1598</v>
      </c>
      <c r="D708" s="62" t="s">
        <v>1613</v>
      </c>
      <c r="E708" s="88">
        <v>8703</v>
      </c>
      <c r="F708" s="73">
        <v>128</v>
      </c>
      <c r="G708" s="75">
        <v>21421</v>
      </c>
      <c r="H708" s="73">
        <v>128</v>
      </c>
      <c r="I708" s="73">
        <v>128</v>
      </c>
      <c r="J708" s="59">
        <v>0</v>
      </c>
      <c r="K708" s="59">
        <v>0</v>
      </c>
      <c r="L708" s="75">
        <v>21421</v>
      </c>
      <c r="M708" s="30">
        <v>0</v>
      </c>
      <c r="N708" s="73">
        <v>0</v>
      </c>
      <c r="O708" s="75">
        <v>0</v>
      </c>
      <c r="P708" s="88">
        <v>0</v>
      </c>
    </row>
    <row r="709" spans="1:16" s="1" customFormat="1" ht="30" customHeight="1">
      <c r="A709" s="16">
        <v>48</v>
      </c>
      <c r="B709" s="66" t="s">
        <v>1614</v>
      </c>
      <c r="C709" s="62" t="s">
        <v>1598</v>
      </c>
      <c r="D709" s="62" t="s">
        <v>1615</v>
      </c>
      <c r="E709" s="242">
        <v>754</v>
      </c>
      <c r="F709" s="242">
        <v>125</v>
      </c>
      <c r="G709" s="242">
        <v>21250</v>
      </c>
      <c r="H709" s="242">
        <v>125</v>
      </c>
      <c r="I709" s="63">
        <v>0</v>
      </c>
      <c r="J709" s="63">
        <v>0</v>
      </c>
      <c r="K709" s="242">
        <v>125</v>
      </c>
      <c r="L709" s="242">
        <v>21250</v>
      </c>
      <c r="M709" s="30">
        <v>0</v>
      </c>
      <c r="N709" s="73">
        <v>0</v>
      </c>
      <c r="O709" s="75">
        <v>0</v>
      </c>
      <c r="P709" s="88">
        <v>0</v>
      </c>
    </row>
    <row r="710" spans="1:16" s="1" customFormat="1" ht="30" customHeight="1">
      <c r="A710" s="16">
        <v>49</v>
      </c>
      <c r="B710" s="66" t="s">
        <v>1616</v>
      </c>
      <c r="C710" s="62" t="s">
        <v>1598</v>
      </c>
      <c r="D710" s="62" t="s">
        <v>1617</v>
      </c>
      <c r="E710" s="242">
        <v>802</v>
      </c>
      <c r="F710" s="242">
        <v>133</v>
      </c>
      <c r="G710" s="242">
        <v>22610</v>
      </c>
      <c r="H710" s="242">
        <v>133</v>
      </c>
      <c r="I710" s="63">
        <v>0</v>
      </c>
      <c r="J710" s="63">
        <v>0</v>
      </c>
      <c r="K710" s="242">
        <v>133</v>
      </c>
      <c r="L710" s="242">
        <v>22610</v>
      </c>
      <c r="M710" s="30">
        <v>0</v>
      </c>
      <c r="N710" s="73">
        <v>0</v>
      </c>
      <c r="O710" s="75">
        <v>0</v>
      </c>
      <c r="P710" s="88">
        <v>0</v>
      </c>
    </row>
    <row r="711" spans="1:16" s="1" customFormat="1" ht="30" customHeight="1">
      <c r="A711" s="16">
        <v>50</v>
      </c>
      <c r="B711" s="66" t="s">
        <v>1618</v>
      </c>
      <c r="C711" s="62" t="s">
        <v>1598</v>
      </c>
      <c r="D711" s="62" t="s">
        <v>1619</v>
      </c>
      <c r="E711" s="242">
        <v>736</v>
      </c>
      <c r="F711" s="242">
        <v>122</v>
      </c>
      <c r="G711" s="242">
        <v>20740</v>
      </c>
      <c r="H711" s="242">
        <v>122</v>
      </c>
      <c r="I711" s="63">
        <v>0</v>
      </c>
      <c r="J711" s="63">
        <v>0</v>
      </c>
      <c r="K711" s="242">
        <v>122</v>
      </c>
      <c r="L711" s="242">
        <v>20740</v>
      </c>
      <c r="M711" s="30">
        <v>0</v>
      </c>
      <c r="N711" s="73">
        <v>0</v>
      </c>
      <c r="O711" s="75">
        <v>0</v>
      </c>
      <c r="P711" s="88">
        <v>0</v>
      </c>
    </row>
    <row r="712" spans="1:16" s="1" customFormat="1" ht="30" customHeight="1">
      <c r="A712" s="16">
        <v>51</v>
      </c>
      <c r="B712" s="66" t="s">
        <v>1620</v>
      </c>
      <c r="C712" s="62" t="s">
        <v>1598</v>
      </c>
      <c r="D712" s="62" t="s">
        <v>1621</v>
      </c>
      <c r="E712" s="242">
        <v>772</v>
      </c>
      <c r="F712" s="242">
        <v>128</v>
      </c>
      <c r="G712" s="242">
        <v>21760</v>
      </c>
      <c r="H712" s="242">
        <v>128</v>
      </c>
      <c r="I712" s="63">
        <v>0</v>
      </c>
      <c r="J712" s="63">
        <v>0</v>
      </c>
      <c r="K712" s="242">
        <v>128</v>
      </c>
      <c r="L712" s="242">
        <v>21760</v>
      </c>
      <c r="M712" s="30">
        <v>0</v>
      </c>
      <c r="N712" s="73">
        <v>0</v>
      </c>
      <c r="O712" s="75">
        <v>0</v>
      </c>
      <c r="P712" s="88">
        <v>0</v>
      </c>
    </row>
    <row r="713" spans="1:16" s="1" customFormat="1" ht="30" customHeight="1">
      <c r="A713" s="16">
        <v>52</v>
      </c>
      <c r="B713" s="62" t="s">
        <v>1622</v>
      </c>
      <c r="C713" s="245" t="s">
        <v>1623</v>
      </c>
      <c r="D713" s="62" t="s">
        <v>1624</v>
      </c>
      <c r="E713" s="246">
        <v>1011</v>
      </c>
      <c r="F713" s="246">
        <v>337</v>
      </c>
      <c r="G713" s="246">
        <v>40440</v>
      </c>
      <c r="H713" s="246">
        <f>SUM(I713:K713)</f>
        <v>337</v>
      </c>
      <c r="I713" s="246">
        <v>0</v>
      </c>
      <c r="J713" s="63">
        <v>0</v>
      </c>
      <c r="K713" s="246">
        <v>337</v>
      </c>
      <c r="L713" s="246">
        <v>40440</v>
      </c>
      <c r="M713" s="30">
        <v>0</v>
      </c>
      <c r="N713" s="73">
        <v>0</v>
      </c>
      <c r="O713" s="75">
        <v>0</v>
      </c>
      <c r="P713" s="88">
        <v>0</v>
      </c>
    </row>
    <row r="714" spans="1:16" s="1" customFormat="1" ht="24" customHeight="1">
      <c r="A714" s="80"/>
      <c r="B714" s="80" t="s">
        <v>1625</v>
      </c>
      <c r="C714" s="80"/>
      <c r="D714" s="80"/>
      <c r="E714" s="98">
        <f aca="true" t="shared" si="128" ref="E714:P714">SUM(E715:E720)</f>
        <v>53226</v>
      </c>
      <c r="F714" s="98">
        <f t="shared" si="128"/>
        <v>1322</v>
      </c>
      <c r="G714" s="98">
        <f t="shared" si="128"/>
        <v>212438</v>
      </c>
      <c r="H714" s="98">
        <f t="shared" si="128"/>
        <v>1322</v>
      </c>
      <c r="I714" s="98">
        <f t="shared" si="128"/>
        <v>502</v>
      </c>
      <c r="J714" s="98">
        <f t="shared" si="128"/>
        <v>0</v>
      </c>
      <c r="K714" s="98">
        <f t="shared" si="128"/>
        <v>820</v>
      </c>
      <c r="L714" s="98">
        <f t="shared" si="128"/>
        <v>212438</v>
      </c>
      <c r="M714" s="98">
        <f t="shared" si="128"/>
        <v>0</v>
      </c>
      <c r="N714" s="98">
        <f t="shared" si="128"/>
        <v>0</v>
      </c>
      <c r="O714" s="98">
        <f t="shared" si="128"/>
        <v>0</v>
      </c>
      <c r="P714" s="98">
        <f t="shared" si="128"/>
        <v>0</v>
      </c>
    </row>
    <row r="715" spans="1:16" s="1" customFormat="1" ht="44.25" customHeight="1">
      <c r="A715" s="78">
        <v>53</v>
      </c>
      <c r="B715" s="62" t="s">
        <v>1626</v>
      </c>
      <c r="C715" s="62" t="s">
        <v>1627</v>
      </c>
      <c r="D715" s="62" t="s">
        <v>1628</v>
      </c>
      <c r="E715" s="38">
        <v>3724</v>
      </c>
      <c r="F715" s="59">
        <v>38</v>
      </c>
      <c r="G715" s="88">
        <v>9310</v>
      </c>
      <c r="H715" s="59">
        <v>38</v>
      </c>
      <c r="I715" s="59">
        <v>38</v>
      </c>
      <c r="J715" s="59">
        <v>0</v>
      </c>
      <c r="K715" s="68">
        <v>0</v>
      </c>
      <c r="L715" s="88">
        <v>9310</v>
      </c>
      <c r="M715" s="68">
        <v>0</v>
      </c>
      <c r="N715" s="68">
        <v>0</v>
      </c>
      <c r="O715" s="68">
        <v>0</v>
      </c>
      <c r="P715" s="68">
        <v>0</v>
      </c>
    </row>
    <row r="716" spans="1:16" s="1" customFormat="1" ht="42" customHeight="1">
      <c r="A716" s="78">
        <v>54</v>
      </c>
      <c r="B716" s="62" t="s">
        <v>1629</v>
      </c>
      <c r="C716" s="62" t="s">
        <v>1627</v>
      </c>
      <c r="D716" s="62" t="s">
        <v>1630</v>
      </c>
      <c r="E716" s="38">
        <v>42336</v>
      </c>
      <c r="F716" s="59">
        <v>432</v>
      </c>
      <c r="G716" s="88">
        <v>106272</v>
      </c>
      <c r="H716" s="59">
        <v>432</v>
      </c>
      <c r="I716" s="59">
        <v>432</v>
      </c>
      <c r="J716" s="59">
        <v>0</v>
      </c>
      <c r="K716" s="30">
        <v>0</v>
      </c>
      <c r="L716" s="88">
        <v>106272</v>
      </c>
      <c r="M716" s="16">
        <v>0</v>
      </c>
      <c r="N716" s="16">
        <v>0</v>
      </c>
      <c r="O716" s="16">
        <v>0</v>
      </c>
      <c r="P716" s="16">
        <v>0</v>
      </c>
    </row>
    <row r="717" spans="1:16" s="1" customFormat="1" ht="42.75" customHeight="1">
      <c r="A717" s="78">
        <v>55</v>
      </c>
      <c r="B717" s="62" t="s">
        <v>1631</v>
      </c>
      <c r="C717" s="62" t="s">
        <v>1627</v>
      </c>
      <c r="D717" s="62" t="s">
        <v>1632</v>
      </c>
      <c r="E717" s="42">
        <v>2656</v>
      </c>
      <c r="F717" s="42">
        <v>32</v>
      </c>
      <c r="G717" s="42">
        <v>6656</v>
      </c>
      <c r="H717" s="42">
        <v>32</v>
      </c>
      <c r="I717" s="42">
        <v>32</v>
      </c>
      <c r="J717" s="42">
        <v>0</v>
      </c>
      <c r="K717" s="16">
        <v>0</v>
      </c>
      <c r="L717" s="42">
        <v>6656</v>
      </c>
      <c r="M717" s="16">
        <v>0</v>
      </c>
      <c r="N717" s="16">
        <v>0</v>
      </c>
      <c r="O717" s="16">
        <v>0</v>
      </c>
      <c r="P717" s="16">
        <v>0</v>
      </c>
    </row>
    <row r="718" spans="1:16" s="1" customFormat="1" ht="32.25" customHeight="1">
      <c r="A718" s="78">
        <v>56</v>
      </c>
      <c r="B718" s="62" t="s">
        <v>1633</v>
      </c>
      <c r="C718" s="62" t="s">
        <v>1634</v>
      </c>
      <c r="D718" s="62" t="s">
        <v>1635</v>
      </c>
      <c r="E718" s="29">
        <v>1210</v>
      </c>
      <c r="F718" s="29">
        <v>220</v>
      </c>
      <c r="G718" s="29">
        <v>24200</v>
      </c>
      <c r="H718" s="29">
        <v>220</v>
      </c>
      <c r="I718" s="29">
        <v>0</v>
      </c>
      <c r="J718" s="29">
        <v>0</v>
      </c>
      <c r="K718" s="29">
        <v>220</v>
      </c>
      <c r="L718" s="29">
        <v>24200</v>
      </c>
      <c r="M718" s="16">
        <v>0</v>
      </c>
      <c r="N718" s="16">
        <v>0</v>
      </c>
      <c r="O718" s="16">
        <v>0</v>
      </c>
      <c r="P718" s="16">
        <v>0</v>
      </c>
    </row>
    <row r="719" spans="1:16" s="1" customFormat="1" ht="32.25" customHeight="1">
      <c r="A719" s="78">
        <v>57</v>
      </c>
      <c r="B719" s="62" t="s">
        <v>1636</v>
      </c>
      <c r="C719" s="62" t="s">
        <v>1637</v>
      </c>
      <c r="D719" s="62" t="s">
        <v>1638</v>
      </c>
      <c r="E719" s="18">
        <v>1540</v>
      </c>
      <c r="F719" s="18">
        <v>280</v>
      </c>
      <c r="G719" s="18">
        <v>30800</v>
      </c>
      <c r="H719" s="18">
        <v>280</v>
      </c>
      <c r="I719" s="18">
        <v>0</v>
      </c>
      <c r="J719" s="18">
        <v>0</v>
      </c>
      <c r="K719" s="18">
        <v>280</v>
      </c>
      <c r="L719" s="18">
        <v>30800</v>
      </c>
      <c r="M719" s="30">
        <v>0</v>
      </c>
      <c r="N719" s="30">
        <v>0</v>
      </c>
      <c r="O719" s="30">
        <v>0</v>
      </c>
      <c r="P719" s="30">
        <v>0</v>
      </c>
    </row>
    <row r="720" spans="1:16" s="1" customFormat="1" ht="32.25" customHeight="1">
      <c r="A720" s="78">
        <v>58</v>
      </c>
      <c r="B720" s="62" t="s">
        <v>1639</v>
      </c>
      <c r="C720" s="62" t="s">
        <v>1640</v>
      </c>
      <c r="D720" s="62" t="s">
        <v>1641</v>
      </c>
      <c r="E720" s="18">
        <v>1760</v>
      </c>
      <c r="F720" s="18">
        <v>320</v>
      </c>
      <c r="G720" s="18">
        <v>35200</v>
      </c>
      <c r="H720" s="18">
        <v>320</v>
      </c>
      <c r="I720" s="18">
        <v>0</v>
      </c>
      <c r="J720" s="18">
        <v>0</v>
      </c>
      <c r="K720" s="18">
        <v>320</v>
      </c>
      <c r="L720" s="18">
        <v>35200</v>
      </c>
      <c r="M720" s="30">
        <v>0</v>
      </c>
      <c r="N720" s="30">
        <v>0</v>
      </c>
      <c r="O720" s="30">
        <v>0</v>
      </c>
      <c r="P720" s="30">
        <v>0</v>
      </c>
    </row>
    <row r="721" spans="1:16" s="1" customFormat="1" ht="24.75" customHeight="1">
      <c r="A721" s="14" t="s">
        <v>1642</v>
      </c>
      <c r="B721" s="14"/>
      <c r="C721" s="14"/>
      <c r="D721" s="14"/>
      <c r="E721" s="15">
        <f aca="true" t="shared" si="129" ref="E721:L721">SUM(E722,E763)</f>
        <v>718556.1140000001</v>
      </c>
      <c r="F721" s="15">
        <f t="shared" si="129"/>
        <v>22500</v>
      </c>
      <c r="G721" s="15">
        <f t="shared" si="129"/>
        <v>2004656.03</v>
      </c>
      <c r="H721" s="15">
        <f t="shared" si="129"/>
        <v>22500</v>
      </c>
      <c r="I721" s="15">
        <f t="shared" si="129"/>
        <v>11662</v>
      </c>
      <c r="J721" s="15">
        <f t="shared" si="129"/>
        <v>4124</v>
      </c>
      <c r="K721" s="15">
        <f t="shared" si="129"/>
        <v>6714</v>
      </c>
      <c r="L721" s="15">
        <f t="shared" si="129"/>
        <v>2004656.03</v>
      </c>
      <c r="M721" s="15"/>
      <c r="N721" s="15">
        <f>SUM(N722,N763)</f>
        <v>4124</v>
      </c>
      <c r="O721" s="15"/>
      <c r="P721" s="15"/>
    </row>
    <row r="722" spans="1:16" s="1" customFormat="1" ht="24.75" customHeight="1">
      <c r="A722" s="14" t="s">
        <v>1643</v>
      </c>
      <c r="B722" s="14"/>
      <c r="C722" s="14"/>
      <c r="D722" s="14"/>
      <c r="E722" s="20">
        <f aca="true" t="shared" si="130" ref="E722:L722">SUM(E724,E733,E742,E752,E744,E758)</f>
        <v>356675.114</v>
      </c>
      <c r="F722" s="20">
        <f t="shared" si="130"/>
        <v>10991</v>
      </c>
      <c r="G722" s="20">
        <f t="shared" si="130"/>
        <v>922308.47</v>
      </c>
      <c r="H722" s="20">
        <f t="shared" si="130"/>
        <v>10991</v>
      </c>
      <c r="I722" s="20">
        <f t="shared" si="130"/>
        <v>7160</v>
      </c>
      <c r="J722" s="20">
        <f t="shared" si="130"/>
        <v>394</v>
      </c>
      <c r="K722" s="20">
        <f t="shared" si="130"/>
        <v>3437</v>
      </c>
      <c r="L722" s="20">
        <f t="shared" si="130"/>
        <v>922308.47</v>
      </c>
      <c r="M722" s="20"/>
      <c r="N722" s="20">
        <f>SUM(N724,N733,N742,N752,N744,N758)</f>
        <v>394</v>
      </c>
      <c r="O722" s="20"/>
      <c r="P722" s="20"/>
    </row>
    <row r="723" spans="1:16" s="1" customFormat="1" ht="24.75" customHeight="1">
      <c r="A723" s="14" t="s">
        <v>1644</v>
      </c>
      <c r="B723" s="14"/>
      <c r="C723" s="14"/>
      <c r="D723" s="14"/>
      <c r="E723" s="43">
        <f aca="true" t="shared" si="131" ref="E723:L723">SUM(E724,E733,E742,E744,E752)</f>
        <v>324637.114</v>
      </c>
      <c r="F723" s="43">
        <f t="shared" si="131"/>
        <v>10000</v>
      </c>
      <c r="G723" s="43">
        <f t="shared" si="131"/>
        <v>804438.47</v>
      </c>
      <c r="H723" s="43">
        <f t="shared" si="131"/>
        <v>10000</v>
      </c>
      <c r="I723" s="43">
        <f t="shared" si="131"/>
        <v>6731</v>
      </c>
      <c r="J723" s="43">
        <f t="shared" si="131"/>
        <v>336</v>
      </c>
      <c r="K723" s="43">
        <f t="shared" si="131"/>
        <v>2933</v>
      </c>
      <c r="L723" s="43">
        <f t="shared" si="131"/>
        <v>804438.47</v>
      </c>
      <c r="M723" s="43"/>
      <c r="N723" s="43">
        <f>SUM(N724,N733,N742,N744,N752)</f>
        <v>336</v>
      </c>
      <c r="O723" s="43"/>
      <c r="P723" s="43"/>
    </row>
    <row r="724" spans="1:16" s="1" customFormat="1" ht="24.75" customHeight="1">
      <c r="A724" s="14" t="s">
        <v>1645</v>
      </c>
      <c r="B724" s="14"/>
      <c r="C724" s="14"/>
      <c r="D724" s="14"/>
      <c r="E724" s="213">
        <f aca="true" t="shared" si="132" ref="E724:L724">SUM(E725:E732)</f>
        <v>93520</v>
      </c>
      <c r="F724" s="213">
        <f t="shared" si="132"/>
        <v>3534</v>
      </c>
      <c r="G724" s="213">
        <f t="shared" si="132"/>
        <v>207830</v>
      </c>
      <c r="H724" s="213">
        <f t="shared" si="132"/>
        <v>3534</v>
      </c>
      <c r="I724" s="213">
        <f t="shared" si="132"/>
        <v>2643</v>
      </c>
      <c r="J724" s="213">
        <f t="shared" si="132"/>
        <v>0</v>
      </c>
      <c r="K724" s="213">
        <f t="shared" si="132"/>
        <v>891</v>
      </c>
      <c r="L724" s="213">
        <f t="shared" si="132"/>
        <v>207830</v>
      </c>
      <c r="M724" s="14"/>
      <c r="N724" s="14"/>
      <c r="O724" s="14"/>
      <c r="P724" s="14"/>
    </row>
    <row r="725" spans="1:16" s="1" customFormat="1" ht="30.75" customHeight="1">
      <c r="A725" s="16">
        <v>1</v>
      </c>
      <c r="B725" s="247" t="s">
        <v>1646</v>
      </c>
      <c r="C725" s="16" t="s">
        <v>1647</v>
      </c>
      <c r="D725" s="16" t="s">
        <v>1648</v>
      </c>
      <c r="E725" s="18">
        <v>52130</v>
      </c>
      <c r="F725" s="17">
        <f aca="true" t="shared" si="133" ref="F725:F732">SUM(H725)</f>
        <v>2065</v>
      </c>
      <c r="G725" s="18">
        <v>120780</v>
      </c>
      <c r="H725" s="17">
        <f aca="true" t="shared" si="134" ref="H725:H732">SUM(I725:K725)</f>
        <v>2065</v>
      </c>
      <c r="I725" s="18">
        <v>1465</v>
      </c>
      <c r="J725" s="154">
        <v>0</v>
      </c>
      <c r="K725" s="18">
        <v>600</v>
      </c>
      <c r="L725" s="18">
        <v>120780</v>
      </c>
      <c r="M725" s="14"/>
      <c r="N725" s="14"/>
      <c r="O725" s="14"/>
      <c r="P725" s="14"/>
    </row>
    <row r="726" spans="1:16" s="1" customFormat="1" ht="30.75" customHeight="1">
      <c r="A726" s="16">
        <v>2</v>
      </c>
      <c r="B726" s="247" t="s">
        <v>1649</v>
      </c>
      <c r="C726" s="16" t="s">
        <v>1647</v>
      </c>
      <c r="D726" s="16" t="s">
        <v>1650</v>
      </c>
      <c r="E726" s="18">
        <v>10132</v>
      </c>
      <c r="F726" s="17">
        <f t="shared" si="133"/>
        <v>310</v>
      </c>
      <c r="G726" s="18">
        <v>18332</v>
      </c>
      <c r="H726" s="17">
        <f t="shared" si="134"/>
        <v>310</v>
      </c>
      <c r="I726" s="18">
        <v>310</v>
      </c>
      <c r="J726" s="154">
        <v>0</v>
      </c>
      <c r="K726" s="18">
        <v>0</v>
      </c>
      <c r="L726" s="18">
        <v>18332</v>
      </c>
      <c r="M726" s="50"/>
      <c r="N726" s="50"/>
      <c r="O726" s="50"/>
      <c r="P726" s="50"/>
    </row>
    <row r="727" spans="1:16" s="1" customFormat="1" ht="30.75" customHeight="1">
      <c r="A727" s="16">
        <v>3</v>
      </c>
      <c r="B727" s="248" t="s">
        <v>1651</v>
      </c>
      <c r="C727" s="16" t="s">
        <v>1647</v>
      </c>
      <c r="D727" s="16" t="s">
        <v>1652</v>
      </c>
      <c r="E727" s="18">
        <v>7975</v>
      </c>
      <c r="F727" s="17">
        <f t="shared" si="133"/>
        <v>244</v>
      </c>
      <c r="G727" s="18">
        <v>14486</v>
      </c>
      <c r="H727" s="17">
        <f t="shared" si="134"/>
        <v>244</v>
      </c>
      <c r="I727" s="18">
        <v>244</v>
      </c>
      <c r="J727" s="154">
        <v>0</v>
      </c>
      <c r="K727" s="18">
        <v>0</v>
      </c>
      <c r="L727" s="18">
        <v>14486</v>
      </c>
      <c r="M727" s="50"/>
      <c r="N727" s="50"/>
      <c r="O727" s="50"/>
      <c r="P727" s="50"/>
    </row>
    <row r="728" spans="1:16" s="1" customFormat="1" ht="30.75" customHeight="1">
      <c r="A728" s="16">
        <v>4</v>
      </c>
      <c r="B728" s="18" t="s">
        <v>1653</v>
      </c>
      <c r="C728" s="16" t="s">
        <v>1647</v>
      </c>
      <c r="D728" s="18" t="s">
        <v>1654</v>
      </c>
      <c r="E728" s="18">
        <v>16473</v>
      </c>
      <c r="F728" s="17">
        <f t="shared" si="133"/>
        <v>504</v>
      </c>
      <c r="G728" s="18">
        <v>29805</v>
      </c>
      <c r="H728" s="17">
        <f t="shared" si="134"/>
        <v>504</v>
      </c>
      <c r="I728" s="18">
        <v>504</v>
      </c>
      <c r="J728" s="154">
        <v>0</v>
      </c>
      <c r="K728" s="18">
        <v>0</v>
      </c>
      <c r="L728" s="18">
        <v>29805</v>
      </c>
      <c r="M728" s="50"/>
      <c r="N728" s="50"/>
      <c r="O728" s="50"/>
      <c r="P728" s="50"/>
    </row>
    <row r="729" spans="1:16" s="1" customFormat="1" ht="30.75" customHeight="1">
      <c r="A729" s="16">
        <v>5</v>
      </c>
      <c r="B729" s="18" t="s">
        <v>1655</v>
      </c>
      <c r="C729" s="16" t="s">
        <v>1647</v>
      </c>
      <c r="D729" s="18" t="s">
        <v>1656</v>
      </c>
      <c r="E729" s="18">
        <v>3992</v>
      </c>
      <c r="F729" s="17">
        <f t="shared" si="133"/>
        <v>120</v>
      </c>
      <c r="G729" s="18">
        <v>7096</v>
      </c>
      <c r="H729" s="17">
        <f t="shared" si="134"/>
        <v>120</v>
      </c>
      <c r="I729" s="18">
        <v>120</v>
      </c>
      <c r="J729" s="154">
        <v>0</v>
      </c>
      <c r="K729" s="18">
        <v>0</v>
      </c>
      <c r="L729" s="18">
        <v>7096</v>
      </c>
      <c r="M729" s="50"/>
      <c r="N729" s="50"/>
      <c r="O729" s="50"/>
      <c r="P729" s="50"/>
    </row>
    <row r="730" spans="1:16" s="1" customFormat="1" ht="30.75" customHeight="1">
      <c r="A730" s="16">
        <v>6</v>
      </c>
      <c r="B730" s="249" t="s">
        <v>1657</v>
      </c>
      <c r="C730" s="67" t="s">
        <v>1647</v>
      </c>
      <c r="D730" s="67" t="s">
        <v>1658</v>
      </c>
      <c r="E730" s="67">
        <v>625</v>
      </c>
      <c r="F730" s="17">
        <f t="shared" si="133"/>
        <v>64</v>
      </c>
      <c r="G730" s="67">
        <v>3811</v>
      </c>
      <c r="H730" s="17">
        <f t="shared" si="134"/>
        <v>64</v>
      </c>
      <c r="I730" s="67">
        <v>0</v>
      </c>
      <c r="J730" s="67">
        <v>0</v>
      </c>
      <c r="K730" s="254">
        <v>64</v>
      </c>
      <c r="L730" s="67">
        <v>3811</v>
      </c>
      <c r="M730" s="50"/>
      <c r="N730" s="50"/>
      <c r="O730" s="50"/>
      <c r="P730" s="50"/>
    </row>
    <row r="731" spans="1:16" s="1" customFormat="1" ht="43.5" customHeight="1">
      <c r="A731" s="16">
        <v>7</v>
      </c>
      <c r="B731" s="250" t="s">
        <v>1659</v>
      </c>
      <c r="C731" s="67" t="s">
        <v>1647</v>
      </c>
      <c r="D731" s="251" t="s">
        <v>1660</v>
      </c>
      <c r="E731" s="67">
        <v>698</v>
      </c>
      <c r="F731" s="17">
        <f t="shared" si="133"/>
        <v>72</v>
      </c>
      <c r="G731" s="67">
        <v>4302</v>
      </c>
      <c r="H731" s="17">
        <f t="shared" si="134"/>
        <v>72</v>
      </c>
      <c r="I731" s="67">
        <v>0</v>
      </c>
      <c r="J731" s="67">
        <v>0</v>
      </c>
      <c r="K731" s="67">
        <v>72</v>
      </c>
      <c r="L731" s="67">
        <v>4302</v>
      </c>
      <c r="M731" s="50"/>
      <c r="N731" s="50"/>
      <c r="O731" s="50"/>
      <c r="P731" s="50"/>
    </row>
    <row r="732" spans="1:16" s="1" customFormat="1" ht="42.75" customHeight="1">
      <c r="A732" s="16">
        <v>8</v>
      </c>
      <c r="B732" s="250" t="s">
        <v>1661</v>
      </c>
      <c r="C732" s="67" t="s">
        <v>1647</v>
      </c>
      <c r="D732" s="251" t="s">
        <v>1662</v>
      </c>
      <c r="E732" s="67">
        <v>1495</v>
      </c>
      <c r="F732" s="17">
        <f t="shared" si="133"/>
        <v>155</v>
      </c>
      <c r="G732" s="67">
        <v>9218</v>
      </c>
      <c r="H732" s="17">
        <f t="shared" si="134"/>
        <v>155</v>
      </c>
      <c r="I732" s="67">
        <v>0</v>
      </c>
      <c r="J732" s="67">
        <v>0</v>
      </c>
      <c r="K732" s="67">
        <v>155</v>
      </c>
      <c r="L732" s="67">
        <v>9218</v>
      </c>
      <c r="M732" s="50"/>
      <c r="N732" s="50"/>
      <c r="O732" s="50"/>
      <c r="P732" s="50"/>
    </row>
    <row r="733" spans="1:16" s="1" customFormat="1" ht="29.25" customHeight="1">
      <c r="A733" s="14" t="s">
        <v>1663</v>
      </c>
      <c r="B733" s="14"/>
      <c r="C733" s="14"/>
      <c r="D733" s="14"/>
      <c r="E733" s="15">
        <f aca="true" t="shared" si="135" ref="E733:L733">SUM(E734:E741)</f>
        <v>119331</v>
      </c>
      <c r="F733" s="15">
        <f t="shared" si="135"/>
        <v>3516</v>
      </c>
      <c r="G733" s="15">
        <f t="shared" si="135"/>
        <v>326740</v>
      </c>
      <c r="H733" s="15">
        <f t="shared" si="135"/>
        <v>3516</v>
      </c>
      <c r="I733" s="15">
        <f t="shared" si="135"/>
        <v>1848</v>
      </c>
      <c r="J733" s="15">
        <f t="shared" si="135"/>
        <v>0</v>
      </c>
      <c r="K733" s="15">
        <f t="shared" si="135"/>
        <v>1668</v>
      </c>
      <c r="L733" s="15">
        <f t="shared" si="135"/>
        <v>326740</v>
      </c>
      <c r="M733" s="14"/>
      <c r="N733" s="14"/>
      <c r="O733" s="14"/>
      <c r="P733" s="14"/>
    </row>
    <row r="734" spans="1:16" s="1" customFormat="1" ht="34.5" customHeight="1">
      <c r="A734" s="16">
        <v>9</v>
      </c>
      <c r="B734" s="29" t="s">
        <v>1664</v>
      </c>
      <c r="C734" s="16" t="s">
        <v>1665</v>
      </c>
      <c r="D734" s="18" t="s">
        <v>1666</v>
      </c>
      <c r="E734" s="30">
        <v>37180</v>
      </c>
      <c r="F734" s="30">
        <v>873</v>
      </c>
      <c r="G734" s="30">
        <v>76545</v>
      </c>
      <c r="H734" s="30">
        <f aca="true" t="shared" si="136" ref="H734:H741">SUM(I734:K734)</f>
        <v>873</v>
      </c>
      <c r="I734" s="30">
        <v>540</v>
      </c>
      <c r="J734" s="30">
        <v>0</v>
      </c>
      <c r="K734" s="30">
        <v>333</v>
      </c>
      <c r="L734" s="30">
        <v>76545</v>
      </c>
      <c r="M734" s="16"/>
      <c r="N734" s="16"/>
      <c r="O734" s="16"/>
      <c r="P734" s="16"/>
    </row>
    <row r="735" spans="1:16" s="1" customFormat="1" ht="31.5" customHeight="1">
      <c r="A735" s="16">
        <v>10</v>
      </c>
      <c r="B735" s="18" t="s">
        <v>1667</v>
      </c>
      <c r="C735" s="18" t="s">
        <v>1665</v>
      </c>
      <c r="D735" s="18" t="s">
        <v>1668</v>
      </c>
      <c r="E735" s="18">
        <v>26167</v>
      </c>
      <c r="F735" s="18">
        <v>1071</v>
      </c>
      <c r="G735" s="18">
        <v>97160</v>
      </c>
      <c r="H735" s="30">
        <f t="shared" si="136"/>
        <v>1071</v>
      </c>
      <c r="I735" s="30">
        <v>323</v>
      </c>
      <c r="J735" s="30">
        <v>0</v>
      </c>
      <c r="K735" s="30">
        <v>748</v>
      </c>
      <c r="L735" s="30">
        <v>97160</v>
      </c>
      <c r="M735" s="30"/>
      <c r="N735" s="30"/>
      <c r="O735" s="30"/>
      <c r="P735" s="30"/>
    </row>
    <row r="736" spans="1:16" s="1" customFormat="1" ht="33" customHeight="1">
      <c r="A736" s="16">
        <v>11</v>
      </c>
      <c r="B736" s="252" t="s">
        <v>1669</v>
      </c>
      <c r="C736" s="18" t="s">
        <v>1665</v>
      </c>
      <c r="D736" s="252" t="s">
        <v>1670</v>
      </c>
      <c r="E736" s="30">
        <v>42124</v>
      </c>
      <c r="F736" s="30">
        <v>893</v>
      </c>
      <c r="G736" s="30">
        <v>91475</v>
      </c>
      <c r="H736" s="30">
        <f t="shared" si="136"/>
        <v>893</v>
      </c>
      <c r="I736" s="30">
        <v>703</v>
      </c>
      <c r="J736" s="30">
        <v>0</v>
      </c>
      <c r="K736" s="30">
        <v>190</v>
      </c>
      <c r="L736" s="30">
        <v>91475</v>
      </c>
      <c r="M736" s="30"/>
      <c r="N736" s="30"/>
      <c r="O736" s="16"/>
      <c r="P736" s="16"/>
    </row>
    <row r="737" spans="1:16" s="1" customFormat="1" ht="62.25" customHeight="1">
      <c r="A737" s="16">
        <v>12</v>
      </c>
      <c r="B737" s="62" t="s">
        <v>1671</v>
      </c>
      <c r="C737" s="62" t="s">
        <v>1672</v>
      </c>
      <c r="D737" s="62" t="s">
        <v>1673</v>
      </c>
      <c r="E737" s="42">
        <v>3760</v>
      </c>
      <c r="F737" s="18">
        <v>134</v>
      </c>
      <c r="G737" s="18">
        <v>10050</v>
      </c>
      <c r="H737" s="30">
        <f t="shared" si="136"/>
        <v>134</v>
      </c>
      <c r="I737" s="42">
        <v>110</v>
      </c>
      <c r="J737" s="16">
        <v>0</v>
      </c>
      <c r="K737" s="42">
        <v>24</v>
      </c>
      <c r="L737" s="18">
        <v>10050</v>
      </c>
      <c r="M737" s="16"/>
      <c r="N737" s="16"/>
      <c r="O737" s="16"/>
      <c r="P737" s="16"/>
    </row>
    <row r="738" spans="1:16" s="1" customFormat="1" ht="65.25" customHeight="1">
      <c r="A738" s="16">
        <v>13</v>
      </c>
      <c r="B738" s="62" t="s">
        <v>1674</v>
      </c>
      <c r="C738" s="62" t="s">
        <v>1675</v>
      </c>
      <c r="D738" s="62" t="s">
        <v>1676</v>
      </c>
      <c r="E738" s="42">
        <v>3070</v>
      </c>
      <c r="F738" s="18">
        <v>194</v>
      </c>
      <c r="G738" s="18">
        <v>17860</v>
      </c>
      <c r="H738" s="30">
        <f t="shared" si="136"/>
        <v>194</v>
      </c>
      <c r="I738" s="42">
        <v>36</v>
      </c>
      <c r="J738" s="16">
        <v>0</v>
      </c>
      <c r="K738" s="42">
        <v>158</v>
      </c>
      <c r="L738" s="18">
        <v>17860</v>
      </c>
      <c r="M738" s="29"/>
      <c r="N738" s="29"/>
      <c r="O738" s="29"/>
      <c r="P738" s="29"/>
    </row>
    <row r="739" spans="1:16" s="1" customFormat="1" ht="66.75" customHeight="1">
      <c r="A739" s="16">
        <v>14</v>
      </c>
      <c r="B739" s="62" t="s">
        <v>1677</v>
      </c>
      <c r="C739" s="62" t="s">
        <v>1678</v>
      </c>
      <c r="D739" s="62" t="s">
        <v>1679</v>
      </c>
      <c r="E739" s="42">
        <v>2540</v>
      </c>
      <c r="F739" s="18">
        <v>106</v>
      </c>
      <c r="G739" s="18">
        <v>10100</v>
      </c>
      <c r="H739" s="30">
        <f t="shared" si="136"/>
        <v>106</v>
      </c>
      <c r="I739" s="42">
        <v>42</v>
      </c>
      <c r="J739" s="41">
        <v>0</v>
      </c>
      <c r="K739" s="42">
        <v>64</v>
      </c>
      <c r="L739" s="18">
        <v>10100</v>
      </c>
      <c r="M739" s="29"/>
      <c r="N739" s="29"/>
      <c r="O739" s="29"/>
      <c r="P739" s="29"/>
    </row>
    <row r="740" spans="1:16" s="1" customFormat="1" ht="43.5" customHeight="1">
      <c r="A740" s="16">
        <v>15</v>
      </c>
      <c r="B740" s="62" t="s">
        <v>1680</v>
      </c>
      <c r="C740" s="62" t="s">
        <v>1681</v>
      </c>
      <c r="D740" s="62" t="s">
        <v>1682</v>
      </c>
      <c r="E740" s="42">
        <v>1280</v>
      </c>
      <c r="F740" s="18">
        <v>91</v>
      </c>
      <c r="G740" s="18">
        <v>8920</v>
      </c>
      <c r="H740" s="30">
        <f t="shared" si="136"/>
        <v>91</v>
      </c>
      <c r="I740" s="42">
        <v>16</v>
      </c>
      <c r="J740" s="41">
        <v>0</v>
      </c>
      <c r="K740" s="42">
        <v>75</v>
      </c>
      <c r="L740" s="18">
        <v>8920</v>
      </c>
      <c r="M740" s="29"/>
      <c r="N740" s="29"/>
      <c r="O740" s="29"/>
      <c r="P740" s="29"/>
    </row>
    <row r="741" spans="1:16" s="1" customFormat="1" ht="42.75" customHeight="1">
      <c r="A741" s="16">
        <v>16</v>
      </c>
      <c r="B741" s="62" t="s">
        <v>1683</v>
      </c>
      <c r="C741" s="62" t="s">
        <v>1684</v>
      </c>
      <c r="D741" s="62" t="s">
        <v>1685</v>
      </c>
      <c r="E741" s="16">
        <v>3210</v>
      </c>
      <c r="F741" s="16">
        <v>154</v>
      </c>
      <c r="G741" s="16">
        <v>14630</v>
      </c>
      <c r="H741" s="30">
        <f t="shared" si="136"/>
        <v>154</v>
      </c>
      <c r="I741" s="41">
        <v>78</v>
      </c>
      <c r="J741" s="41">
        <v>0</v>
      </c>
      <c r="K741" s="41">
        <v>76</v>
      </c>
      <c r="L741" s="16">
        <v>14630</v>
      </c>
      <c r="M741" s="29"/>
      <c r="N741" s="29"/>
      <c r="O741" s="29"/>
      <c r="P741" s="29"/>
    </row>
    <row r="742" spans="1:16" s="1" customFormat="1" ht="27.75" customHeight="1">
      <c r="A742" s="14" t="s">
        <v>115</v>
      </c>
      <c r="B742" s="14"/>
      <c r="C742" s="14"/>
      <c r="D742" s="14"/>
      <c r="E742" s="14">
        <f aca="true" t="shared" si="137" ref="E742:L742">SUM(E743)</f>
        <v>5926</v>
      </c>
      <c r="F742" s="14">
        <f t="shared" si="137"/>
        <v>300</v>
      </c>
      <c r="G742" s="14">
        <f t="shared" si="137"/>
        <v>30240</v>
      </c>
      <c r="H742" s="14">
        <f t="shared" si="137"/>
        <v>300</v>
      </c>
      <c r="I742" s="14">
        <f t="shared" si="137"/>
        <v>60</v>
      </c>
      <c r="J742" s="14">
        <f t="shared" si="137"/>
        <v>240</v>
      </c>
      <c r="K742" s="14">
        <f t="shared" si="137"/>
        <v>0</v>
      </c>
      <c r="L742" s="14">
        <f t="shared" si="137"/>
        <v>30240</v>
      </c>
      <c r="M742" s="14"/>
      <c r="N742" s="14">
        <f>SUM(N743)</f>
        <v>240</v>
      </c>
      <c r="O742" s="14"/>
      <c r="P742" s="14"/>
    </row>
    <row r="743" spans="1:16" s="1" customFormat="1" ht="73.5" customHeight="1">
      <c r="A743" s="16">
        <v>17</v>
      </c>
      <c r="B743" s="67" t="s">
        <v>1686</v>
      </c>
      <c r="C743" s="67" t="s">
        <v>1687</v>
      </c>
      <c r="D743" s="67" t="s">
        <v>1688</v>
      </c>
      <c r="E743" s="67">
        <v>5926</v>
      </c>
      <c r="F743" s="30">
        <f aca="true" t="shared" si="138" ref="F743:F751">SUM(H743)</f>
        <v>300</v>
      </c>
      <c r="G743" s="67">
        <v>30240</v>
      </c>
      <c r="H743" s="30">
        <f aca="true" t="shared" si="139" ref="H743:H751">SUM(I743:K743)</f>
        <v>300</v>
      </c>
      <c r="I743" s="67">
        <v>60</v>
      </c>
      <c r="J743" s="67">
        <v>240</v>
      </c>
      <c r="K743" s="41">
        <v>0</v>
      </c>
      <c r="L743" s="67">
        <v>30240</v>
      </c>
      <c r="M743" s="29" t="s">
        <v>1689</v>
      </c>
      <c r="N743" s="29">
        <v>240</v>
      </c>
      <c r="O743" s="29">
        <v>2018</v>
      </c>
      <c r="P743" s="29">
        <v>2019</v>
      </c>
    </row>
    <row r="744" spans="1:16" s="1" customFormat="1" ht="26.25" customHeight="1">
      <c r="A744" s="14" t="s">
        <v>23</v>
      </c>
      <c r="B744" s="14"/>
      <c r="C744" s="14"/>
      <c r="D744" s="14"/>
      <c r="E744" s="14">
        <f aca="true" t="shared" si="140" ref="E744:L744">SUM(E745:E751)</f>
        <v>84212.2</v>
      </c>
      <c r="F744" s="14">
        <f t="shared" si="140"/>
        <v>2214</v>
      </c>
      <c r="G744" s="14">
        <f t="shared" si="140"/>
        <v>182052.47</v>
      </c>
      <c r="H744" s="14">
        <f t="shared" si="140"/>
        <v>2214</v>
      </c>
      <c r="I744" s="14">
        <f t="shared" si="140"/>
        <v>1744</v>
      </c>
      <c r="J744" s="14">
        <f t="shared" si="140"/>
        <v>96</v>
      </c>
      <c r="K744" s="14">
        <f t="shared" si="140"/>
        <v>374</v>
      </c>
      <c r="L744" s="14">
        <f t="shared" si="140"/>
        <v>182052.47</v>
      </c>
      <c r="M744" s="14"/>
      <c r="N744" s="14">
        <f>SUM(N745:N751)</f>
        <v>96</v>
      </c>
      <c r="O744" s="14"/>
      <c r="P744" s="14"/>
    </row>
    <row r="745" spans="1:16" s="1" customFormat="1" ht="35.25" customHeight="1">
      <c r="A745" s="16">
        <v>18</v>
      </c>
      <c r="B745" s="16" t="s">
        <v>1690</v>
      </c>
      <c r="C745" s="16" t="s">
        <v>1691</v>
      </c>
      <c r="D745" s="16" t="s">
        <v>1692</v>
      </c>
      <c r="E745" s="16">
        <v>73500</v>
      </c>
      <c r="F745" s="16">
        <f t="shared" si="138"/>
        <v>1500</v>
      </c>
      <c r="G745" s="16">
        <v>128976</v>
      </c>
      <c r="H745" s="16">
        <f t="shared" si="139"/>
        <v>1500</v>
      </c>
      <c r="I745" s="16">
        <v>1500</v>
      </c>
      <c r="J745" s="16">
        <v>0</v>
      </c>
      <c r="K745" s="16">
        <v>0</v>
      </c>
      <c r="L745" s="16">
        <v>128976</v>
      </c>
      <c r="M745" s="16"/>
      <c r="N745" s="16"/>
      <c r="O745" s="16"/>
      <c r="P745" s="16"/>
    </row>
    <row r="746" spans="1:16" s="1" customFormat="1" ht="44.25" customHeight="1">
      <c r="A746" s="16">
        <v>19</v>
      </c>
      <c r="B746" s="58" t="s">
        <v>1693</v>
      </c>
      <c r="C746" s="67" t="s">
        <v>1694</v>
      </c>
      <c r="D746" s="67" t="s">
        <v>1695</v>
      </c>
      <c r="E746" s="67">
        <v>4920</v>
      </c>
      <c r="F746" s="16">
        <f t="shared" si="138"/>
        <v>164</v>
      </c>
      <c r="G746" s="67">
        <v>9840</v>
      </c>
      <c r="H746" s="16">
        <f t="shared" si="139"/>
        <v>164</v>
      </c>
      <c r="I746" s="67">
        <v>164</v>
      </c>
      <c r="J746" s="67">
        <v>0</v>
      </c>
      <c r="K746" s="67">
        <v>0</v>
      </c>
      <c r="L746" s="67">
        <v>9840</v>
      </c>
      <c r="M746" s="67"/>
      <c r="N746" s="67"/>
      <c r="O746" s="67"/>
      <c r="P746" s="67"/>
    </row>
    <row r="747" spans="1:16" s="1" customFormat="1" ht="43.5" customHeight="1">
      <c r="A747" s="16">
        <v>20</v>
      </c>
      <c r="B747" s="58" t="s">
        <v>1696</v>
      </c>
      <c r="C747" s="67" t="s">
        <v>1694</v>
      </c>
      <c r="D747" s="67" t="s">
        <v>1697</v>
      </c>
      <c r="E747" s="67">
        <v>2100</v>
      </c>
      <c r="F747" s="16">
        <f t="shared" si="138"/>
        <v>80</v>
      </c>
      <c r="G747" s="67">
        <v>4800</v>
      </c>
      <c r="H747" s="16">
        <f t="shared" si="139"/>
        <v>80</v>
      </c>
      <c r="I747" s="67">
        <v>80</v>
      </c>
      <c r="J747" s="67">
        <v>0</v>
      </c>
      <c r="K747" s="67">
        <v>0</v>
      </c>
      <c r="L747" s="67">
        <v>4800</v>
      </c>
      <c r="M747" s="67"/>
      <c r="N747" s="67"/>
      <c r="O747" s="67"/>
      <c r="P747" s="67"/>
    </row>
    <row r="748" spans="1:16" s="1" customFormat="1" ht="32.25">
      <c r="A748" s="16">
        <v>21</v>
      </c>
      <c r="B748" s="67" t="s">
        <v>1698</v>
      </c>
      <c r="C748" s="67" t="s">
        <v>1699</v>
      </c>
      <c r="D748" s="67" t="s">
        <v>1700</v>
      </c>
      <c r="E748" s="67">
        <v>1156.2</v>
      </c>
      <c r="F748" s="16">
        <f t="shared" si="138"/>
        <v>96</v>
      </c>
      <c r="G748" s="67">
        <v>6022.45</v>
      </c>
      <c r="H748" s="16">
        <f t="shared" si="139"/>
        <v>96</v>
      </c>
      <c r="I748" s="67">
        <v>0</v>
      </c>
      <c r="J748" s="67">
        <v>96</v>
      </c>
      <c r="K748" s="67">
        <v>0</v>
      </c>
      <c r="L748" s="67">
        <v>6022.45</v>
      </c>
      <c r="M748" s="67" t="s">
        <v>1701</v>
      </c>
      <c r="N748" s="67">
        <v>96</v>
      </c>
      <c r="O748" s="67">
        <v>2018</v>
      </c>
      <c r="P748" s="67">
        <v>2019</v>
      </c>
    </row>
    <row r="749" spans="1:16" s="1" customFormat="1" ht="29.25" customHeight="1">
      <c r="A749" s="16">
        <v>22</v>
      </c>
      <c r="B749" s="62" t="s">
        <v>1702</v>
      </c>
      <c r="C749" s="62" t="s">
        <v>1703</v>
      </c>
      <c r="D749" s="62" t="s">
        <v>1704</v>
      </c>
      <c r="E749" s="88">
        <v>796</v>
      </c>
      <c r="F749" s="16">
        <f t="shared" si="138"/>
        <v>142</v>
      </c>
      <c r="G749" s="88">
        <v>14905</v>
      </c>
      <c r="H749" s="16">
        <f t="shared" si="139"/>
        <v>142</v>
      </c>
      <c r="I749" s="67">
        <v>0</v>
      </c>
      <c r="J749" s="67">
        <v>0</v>
      </c>
      <c r="K749" s="88">
        <v>142</v>
      </c>
      <c r="L749" s="88">
        <v>14905</v>
      </c>
      <c r="M749" s="67"/>
      <c r="N749" s="67"/>
      <c r="O749" s="67"/>
      <c r="P749" s="67"/>
    </row>
    <row r="750" spans="1:16" s="1" customFormat="1" ht="29.25" customHeight="1">
      <c r="A750" s="16">
        <v>23</v>
      </c>
      <c r="B750" s="62" t="s">
        <v>1705</v>
      </c>
      <c r="C750" s="67" t="s">
        <v>1706</v>
      </c>
      <c r="D750" s="62" t="s">
        <v>1707</v>
      </c>
      <c r="E750" s="88">
        <v>1050</v>
      </c>
      <c r="F750" s="16">
        <f t="shared" si="138"/>
        <v>150</v>
      </c>
      <c r="G750" s="88">
        <v>13169.02</v>
      </c>
      <c r="H750" s="16">
        <f t="shared" si="139"/>
        <v>150</v>
      </c>
      <c r="I750" s="67">
        <v>0</v>
      </c>
      <c r="J750" s="67">
        <v>0</v>
      </c>
      <c r="K750" s="88">
        <v>150</v>
      </c>
      <c r="L750" s="88">
        <v>13169.02</v>
      </c>
      <c r="M750" s="67"/>
      <c r="N750" s="67"/>
      <c r="O750" s="67"/>
      <c r="P750" s="67"/>
    </row>
    <row r="751" spans="1:16" s="1" customFormat="1" ht="50.25" customHeight="1">
      <c r="A751" s="16">
        <v>24</v>
      </c>
      <c r="B751" s="62" t="s">
        <v>1708</v>
      </c>
      <c r="C751" s="62" t="s">
        <v>1709</v>
      </c>
      <c r="D751" s="62" t="s">
        <v>1710</v>
      </c>
      <c r="E751" s="88">
        <v>690</v>
      </c>
      <c r="F751" s="16">
        <f t="shared" si="138"/>
        <v>82</v>
      </c>
      <c r="G751" s="88">
        <v>4340</v>
      </c>
      <c r="H751" s="16">
        <f t="shared" si="139"/>
        <v>82</v>
      </c>
      <c r="I751" s="67">
        <v>0</v>
      </c>
      <c r="J751" s="67">
        <v>0</v>
      </c>
      <c r="K751" s="88">
        <v>82</v>
      </c>
      <c r="L751" s="88">
        <v>4340</v>
      </c>
      <c r="M751" s="67"/>
      <c r="N751" s="67"/>
      <c r="O751" s="67"/>
      <c r="P751" s="67"/>
    </row>
    <row r="752" spans="1:16" s="1" customFormat="1" ht="27" customHeight="1">
      <c r="A752" s="12" t="s">
        <v>1711</v>
      </c>
      <c r="B752" s="12"/>
      <c r="C752" s="12"/>
      <c r="D752" s="12"/>
      <c r="E752" s="240">
        <f aca="true" t="shared" si="141" ref="E752:L752">SUM(E753:E757)</f>
        <v>21647.914</v>
      </c>
      <c r="F752" s="240">
        <f t="shared" si="141"/>
        <v>436</v>
      </c>
      <c r="G752" s="240">
        <f t="shared" si="141"/>
        <v>57576</v>
      </c>
      <c r="H752" s="240">
        <f t="shared" si="141"/>
        <v>436</v>
      </c>
      <c r="I752" s="240">
        <f t="shared" si="141"/>
        <v>436</v>
      </c>
      <c r="J752" s="240">
        <f t="shared" si="141"/>
        <v>0</v>
      </c>
      <c r="K752" s="240">
        <f t="shared" si="141"/>
        <v>0</v>
      </c>
      <c r="L752" s="240">
        <f t="shared" si="141"/>
        <v>57576</v>
      </c>
      <c r="M752" s="12"/>
      <c r="N752" s="12"/>
      <c r="O752" s="12"/>
      <c r="P752" s="12"/>
    </row>
    <row r="753" spans="1:16" s="1" customFormat="1" ht="29.25" customHeight="1">
      <c r="A753" s="67">
        <v>25</v>
      </c>
      <c r="B753" s="62" t="s">
        <v>1712</v>
      </c>
      <c r="C753" s="62" t="s">
        <v>1713</v>
      </c>
      <c r="D753" s="62" t="s">
        <v>1714</v>
      </c>
      <c r="E753" s="74">
        <v>7924.816</v>
      </c>
      <c r="F753" s="16">
        <f aca="true" t="shared" si="142" ref="F753:F757">SUM(H753)</f>
        <v>157</v>
      </c>
      <c r="G753" s="88">
        <v>20234</v>
      </c>
      <c r="H753" s="16">
        <f aca="true" t="shared" si="143" ref="H753:H757">SUM(I753:K753)</f>
        <v>157</v>
      </c>
      <c r="I753" s="88">
        <v>157</v>
      </c>
      <c r="J753" s="67">
        <v>0</v>
      </c>
      <c r="K753" s="88">
        <v>0</v>
      </c>
      <c r="L753" s="88">
        <v>20234</v>
      </c>
      <c r="M753" s="67"/>
      <c r="N753" s="67"/>
      <c r="O753" s="67"/>
      <c r="P753" s="67"/>
    </row>
    <row r="754" spans="1:16" s="1" customFormat="1" ht="29.25" customHeight="1">
      <c r="A754" s="67">
        <v>26</v>
      </c>
      <c r="B754" s="62" t="s">
        <v>1715</v>
      </c>
      <c r="C754" s="62" t="s">
        <v>1713</v>
      </c>
      <c r="D754" s="58" t="s">
        <v>1716</v>
      </c>
      <c r="E754" s="74">
        <v>5226.613</v>
      </c>
      <c r="F754" s="16">
        <f t="shared" si="142"/>
        <v>111</v>
      </c>
      <c r="G754" s="88">
        <v>14337</v>
      </c>
      <c r="H754" s="16">
        <f t="shared" si="143"/>
        <v>111</v>
      </c>
      <c r="I754" s="88">
        <v>111</v>
      </c>
      <c r="J754" s="67">
        <v>0</v>
      </c>
      <c r="K754" s="88">
        <v>0</v>
      </c>
      <c r="L754" s="88">
        <v>14337</v>
      </c>
      <c r="M754" s="67"/>
      <c r="N754" s="67"/>
      <c r="O754" s="67"/>
      <c r="P754" s="67"/>
    </row>
    <row r="755" spans="1:16" s="1" customFormat="1" ht="29.25" customHeight="1">
      <c r="A755" s="67">
        <v>27</v>
      </c>
      <c r="B755" s="62" t="s">
        <v>1717</v>
      </c>
      <c r="C755" s="62" t="s">
        <v>1713</v>
      </c>
      <c r="D755" s="62" t="s">
        <v>1718</v>
      </c>
      <c r="E755" s="74">
        <v>2937.978</v>
      </c>
      <c r="F755" s="16">
        <f t="shared" si="142"/>
        <v>61</v>
      </c>
      <c r="G755" s="88">
        <v>8172</v>
      </c>
      <c r="H755" s="16">
        <f t="shared" si="143"/>
        <v>61</v>
      </c>
      <c r="I755" s="88">
        <v>61</v>
      </c>
      <c r="J755" s="67">
        <v>0</v>
      </c>
      <c r="K755" s="88">
        <v>0</v>
      </c>
      <c r="L755" s="88">
        <v>8172</v>
      </c>
      <c r="M755" s="67"/>
      <c r="N755" s="67"/>
      <c r="O755" s="67"/>
      <c r="P755" s="67"/>
    </row>
    <row r="756" spans="1:16" s="1" customFormat="1" ht="29.25" customHeight="1">
      <c r="A756" s="67">
        <v>28</v>
      </c>
      <c r="B756" s="62" t="s">
        <v>1719</v>
      </c>
      <c r="C756" s="62" t="s">
        <v>1713</v>
      </c>
      <c r="D756" s="62" t="s">
        <v>1720</v>
      </c>
      <c r="E756" s="74">
        <v>3040.485</v>
      </c>
      <c r="F756" s="16">
        <f t="shared" si="142"/>
        <v>61</v>
      </c>
      <c r="G756" s="88">
        <v>7945</v>
      </c>
      <c r="H756" s="16">
        <f t="shared" si="143"/>
        <v>61</v>
      </c>
      <c r="I756" s="88">
        <v>61</v>
      </c>
      <c r="J756" s="67">
        <v>0</v>
      </c>
      <c r="K756" s="88">
        <v>0</v>
      </c>
      <c r="L756" s="88">
        <v>7945</v>
      </c>
      <c r="M756" s="67"/>
      <c r="N756" s="67"/>
      <c r="O756" s="67"/>
      <c r="P756" s="67"/>
    </row>
    <row r="757" spans="1:16" s="1" customFormat="1" ht="43.5" customHeight="1">
      <c r="A757" s="67">
        <v>29</v>
      </c>
      <c r="B757" s="62" t="s">
        <v>1721</v>
      </c>
      <c r="C757" s="62" t="s">
        <v>1713</v>
      </c>
      <c r="D757" s="62" t="s">
        <v>1722</v>
      </c>
      <c r="E757" s="74">
        <v>2518.022</v>
      </c>
      <c r="F757" s="16">
        <f t="shared" si="142"/>
        <v>46</v>
      </c>
      <c r="G757" s="88">
        <v>6888</v>
      </c>
      <c r="H757" s="16">
        <f t="shared" si="143"/>
        <v>46</v>
      </c>
      <c r="I757" s="88">
        <v>46</v>
      </c>
      <c r="J757" s="67">
        <v>0</v>
      </c>
      <c r="K757" s="67">
        <v>0</v>
      </c>
      <c r="L757" s="88">
        <v>6888</v>
      </c>
      <c r="M757" s="67"/>
      <c r="N757" s="67"/>
      <c r="O757" s="67"/>
      <c r="P757" s="67"/>
    </row>
    <row r="758" spans="1:16" s="1" customFormat="1" ht="28.5" customHeight="1">
      <c r="A758" s="14" t="s">
        <v>1723</v>
      </c>
      <c r="B758" s="14"/>
      <c r="C758" s="14"/>
      <c r="D758" s="14"/>
      <c r="E758" s="253">
        <f aca="true" t="shared" si="144" ref="E758:L758">SUM(E759:E762)</f>
        <v>32038</v>
      </c>
      <c r="F758" s="253">
        <f t="shared" si="144"/>
        <v>991</v>
      </c>
      <c r="G758" s="253">
        <f t="shared" si="144"/>
        <v>117870</v>
      </c>
      <c r="H758" s="253">
        <f t="shared" si="144"/>
        <v>991</v>
      </c>
      <c r="I758" s="253">
        <f t="shared" si="144"/>
        <v>429</v>
      </c>
      <c r="J758" s="253">
        <f t="shared" si="144"/>
        <v>58</v>
      </c>
      <c r="K758" s="253">
        <f t="shared" si="144"/>
        <v>504</v>
      </c>
      <c r="L758" s="253">
        <f t="shared" si="144"/>
        <v>117870</v>
      </c>
      <c r="M758" s="253"/>
      <c r="N758" s="253">
        <f>SUM(N759:N762)</f>
        <v>58</v>
      </c>
      <c r="O758" s="51"/>
      <c r="P758" s="51"/>
    </row>
    <row r="759" spans="1:16" s="1" customFormat="1" ht="43.5" customHeight="1">
      <c r="A759" s="16">
        <v>30</v>
      </c>
      <c r="B759" s="17" t="s">
        <v>1724</v>
      </c>
      <c r="C759" s="17" t="s">
        <v>1725</v>
      </c>
      <c r="D759" s="17" t="s">
        <v>1726</v>
      </c>
      <c r="E759" s="24">
        <v>18233</v>
      </c>
      <c r="F759" s="22">
        <v>429</v>
      </c>
      <c r="G759" s="23">
        <v>51480</v>
      </c>
      <c r="H759" s="22">
        <v>429</v>
      </c>
      <c r="I759" s="22">
        <v>429</v>
      </c>
      <c r="J759" s="22">
        <v>0</v>
      </c>
      <c r="K759" s="22">
        <v>0</v>
      </c>
      <c r="L759" s="23">
        <v>51480</v>
      </c>
      <c r="M759" s="50"/>
      <c r="N759" s="50"/>
      <c r="O759" s="50"/>
      <c r="P759" s="50"/>
    </row>
    <row r="760" spans="1:16" s="1" customFormat="1" ht="42" customHeight="1">
      <c r="A760" s="16">
        <v>31</v>
      </c>
      <c r="B760" s="29" t="s">
        <v>1727</v>
      </c>
      <c r="C760" s="17" t="s">
        <v>1728</v>
      </c>
      <c r="D760" s="29" t="s">
        <v>1729</v>
      </c>
      <c r="E760" s="30">
        <v>5580</v>
      </c>
      <c r="F760" s="30">
        <v>248</v>
      </c>
      <c r="G760" s="30">
        <v>29670</v>
      </c>
      <c r="H760" s="30">
        <v>248</v>
      </c>
      <c r="I760" s="30">
        <v>0</v>
      </c>
      <c r="J760" s="30">
        <v>0</v>
      </c>
      <c r="K760" s="30">
        <v>248</v>
      </c>
      <c r="L760" s="30">
        <v>29670</v>
      </c>
      <c r="M760" s="16"/>
      <c r="N760" s="16"/>
      <c r="O760" s="16"/>
      <c r="P760" s="16"/>
    </row>
    <row r="761" spans="1:16" s="1" customFormat="1" ht="54.75" customHeight="1">
      <c r="A761" s="16">
        <v>32</v>
      </c>
      <c r="B761" s="29" t="s">
        <v>1730</v>
      </c>
      <c r="C761" s="18" t="s">
        <v>1731</v>
      </c>
      <c r="D761" s="18" t="s">
        <v>1732</v>
      </c>
      <c r="E761" s="30">
        <v>2465</v>
      </c>
      <c r="F761" s="30">
        <v>58</v>
      </c>
      <c r="G761" s="30">
        <v>6000</v>
      </c>
      <c r="H761" s="30">
        <v>58</v>
      </c>
      <c r="I761" s="30">
        <v>0</v>
      </c>
      <c r="J761" s="30">
        <v>58</v>
      </c>
      <c r="K761" s="30">
        <v>0</v>
      </c>
      <c r="L761" s="30">
        <v>6000</v>
      </c>
      <c r="M761" s="29" t="s">
        <v>1733</v>
      </c>
      <c r="N761" s="30">
        <v>58</v>
      </c>
      <c r="O761" s="255" t="s">
        <v>1734</v>
      </c>
      <c r="P761" s="255">
        <v>2018.7</v>
      </c>
    </row>
    <row r="762" spans="1:16" s="1" customFormat="1" ht="42.75" customHeight="1">
      <c r="A762" s="16">
        <v>33</v>
      </c>
      <c r="B762" s="29" t="s">
        <v>1735</v>
      </c>
      <c r="C762" s="17" t="s">
        <v>1725</v>
      </c>
      <c r="D762" s="29" t="s">
        <v>1736</v>
      </c>
      <c r="E762" s="30">
        <v>5760</v>
      </c>
      <c r="F762" s="30">
        <v>256</v>
      </c>
      <c r="G762" s="30">
        <v>30720</v>
      </c>
      <c r="H762" s="30">
        <v>256</v>
      </c>
      <c r="I762" s="30">
        <v>0</v>
      </c>
      <c r="J762" s="30">
        <v>0</v>
      </c>
      <c r="K762" s="30">
        <v>256</v>
      </c>
      <c r="L762" s="30">
        <v>30720</v>
      </c>
      <c r="M762" s="29"/>
      <c r="N762" s="30"/>
      <c r="O762" s="255"/>
      <c r="P762" s="255"/>
    </row>
    <row r="763" spans="1:16" s="1" customFormat="1" ht="26.25" customHeight="1">
      <c r="A763" s="14" t="s">
        <v>404</v>
      </c>
      <c r="B763" s="14"/>
      <c r="C763" s="14"/>
      <c r="D763" s="14"/>
      <c r="E763" s="15">
        <f aca="true" t="shared" si="145" ref="E763:L763">SUM(E764,E778,E787,E798)</f>
        <v>361881</v>
      </c>
      <c r="F763" s="15">
        <f t="shared" si="145"/>
        <v>11509</v>
      </c>
      <c r="G763" s="15">
        <f t="shared" si="145"/>
        <v>1082347.56</v>
      </c>
      <c r="H763" s="15">
        <f t="shared" si="145"/>
        <v>11509</v>
      </c>
      <c r="I763" s="15">
        <f t="shared" si="145"/>
        <v>4502</v>
      </c>
      <c r="J763" s="15">
        <f t="shared" si="145"/>
        <v>3730</v>
      </c>
      <c r="K763" s="15">
        <f t="shared" si="145"/>
        <v>3277</v>
      </c>
      <c r="L763" s="15">
        <f t="shared" si="145"/>
        <v>1082347.56</v>
      </c>
      <c r="M763" s="15"/>
      <c r="N763" s="15">
        <f>SUM(N764,N778,N787,N798)</f>
        <v>3730</v>
      </c>
      <c r="O763" s="15"/>
      <c r="P763" s="15"/>
    </row>
    <row r="764" spans="1:16" s="1" customFormat="1" ht="26.25" customHeight="1">
      <c r="A764" s="14" t="s">
        <v>1737</v>
      </c>
      <c r="B764" s="14"/>
      <c r="C764" s="14"/>
      <c r="D764" s="14"/>
      <c r="E764" s="14">
        <f aca="true" t="shared" si="146" ref="E764:L764">SUM(E765:E777)</f>
        <v>102566</v>
      </c>
      <c r="F764" s="14">
        <f t="shared" si="146"/>
        <v>4126</v>
      </c>
      <c r="G764" s="14">
        <f t="shared" si="146"/>
        <v>483917.38</v>
      </c>
      <c r="H764" s="14">
        <f t="shared" si="146"/>
        <v>4126</v>
      </c>
      <c r="I764" s="14">
        <f t="shared" si="146"/>
        <v>1740</v>
      </c>
      <c r="J764" s="14">
        <f t="shared" si="146"/>
        <v>804</v>
      </c>
      <c r="K764" s="14">
        <f t="shared" si="146"/>
        <v>1582</v>
      </c>
      <c r="L764" s="14">
        <f t="shared" si="146"/>
        <v>483917.38</v>
      </c>
      <c r="M764" s="14"/>
      <c r="N764" s="14">
        <f>SUM(N765:N777)</f>
        <v>804</v>
      </c>
      <c r="O764" s="14"/>
      <c r="P764" s="14"/>
    </row>
    <row r="765" spans="1:16" s="1" customFormat="1" ht="57" customHeight="1">
      <c r="A765" s="16">
        <v>34</v>
      </c>
      <c r="B765" s="62" t="s">
        <v>1738</v>
      </c>
      <c r="C765" s="159" t="s">
        <v>1739</v>
      </c>
      <c r="D765" s="62" t="s">
        <v>1740</v>
      </c>
      <c r="E765" s="62">
        <v>30265</v>
      </c>
      <c r="F765" s="16">
        <f aca="true" t="shared" si="147" ref="F765:F777">SUM(I765:K765)</f>
        <v>996</v>
      </c>
      <c r="G765" s="62">
        <v>116883</v>
      </c>
      <c r="H765" s="16">
        <f aca="true" t="shared" si="148" ref="H765:H777">SUM(I765:K765)</f>
        <v>996</v>
      </c>
      <c r="I765" s="62">
        <v>628</v>
      </c>
      <c r="J765" s="62">
        <v>368</v>
      </c>
      <c r="K765" s="62">
        <v>0</v>
      </c>
      <c r="L765" s="62">
        <v>116883</v>
      </c>
      <c r="M765" s="162" t="s">
        <v>1741</v>
      </c>
      <c r="N765" s="62">
        <v>368</v>
      </c>
      <c r="O765" s="16">
        <v>2018</v>
      </c>
      <c r="P765" s="16">
        <v>2019</v>
      </c>
    </row>
    <row r="766" spans="1:16" s="1" customFormat="1" ht="60.75" customHeight="1">
      <c r="A766" s="16">
        <v>35</v>
      </c>
      <c r="B766" s="62" t="s">
        <v>1742</v>
      </c>
      <c r="C766" s="62" t="s">
        <v>1743</v>
      </c>
      <c r="D766" s="62" t="s">
        <v>1744</v>
      </c>
      <c r="E766" s="58">
        <v>12224</v>
      </c>
      <c r="F766" s="16">
        <f t="shared" si="147"/>
        <v>416</v>
      </c>
      <c r="G766" s="62">
        <v>43510.28</v>
      </c>
      <c r="H766" s="16">
        <f t="shared" si="148"/>
        <v>416</v>
      </c>
      <c r="I766" s="62">
        <v>200</v>
      </c>
      <c r="J766" s="62">
        <v>216</v>
      </c>
      <c r="K766" s="62">
        <v>0</v>
      </c>
      <c r="L766" s="62">
        <v>43510.28</v>
      </c>
      <c r="M766" s="62" t="s">
        <v>1745</v>
      </c>
      <c r="N766" s="62">
        <v>216</v>
      </c>
      <c r="O766" s="16">
        <v>2018</v>
      </c>
      <c r="P766" s="16">
        <v>2019</v>
      </c>
    </row>
    <row r="767" spans="1:16" s="1" customFormat="1" ht="59.25" customHeight="1">
      <c r="A767" s="16">
        <v>36</v>
      </c>
      <c r="B767" s="162" t="s">
        <v>1746</v>
      </c>
      <c r="C767" s="162" t="s">
        <v>1747</v>
      </c>
      <c r="D767" s="162" t="s">
        <v>1748</v>
      </c>
      <c r="E767" s="18">
        <v>20211</v>
      </c>
      <c r="F767" s="16">
        <f t="shared" si="147"/>
        <v>509</v>
      </c>
      <c r="G767" s="18">
        <v>61226</v>
      </c>
      <c r="H767" s="16">
        <f t="shared" si="148"/>
        <v>509</v>
      </c>
      <c r="I767" s="18">
        <v>289</v>
      </c>
      <c r="J767" s="18">
        <v>220</v>
      </c>
      <c r="K767" s="18">
        <v>0</v>
      </c>
      <c r="L767" s="18">
        <v>61226</v>
      </c>
      <c r="M767" s="162" t="s">
        <v>1749</v>
      </c>
      <c r="N767" s="18">
        <v>220</v>
      </c>
      <c r="O767" s="16">
        <v>2018</v>
      </c>
      <c r="P767" s="16">
        <v>2019</v>
      </c>
    </row>
    <row r="768" spans="1:16" s="1" customFormat="1" ht="45.75" customHeight="1">
      <c r="A768" s="16">
        <v>37</v>
      </c>
      <c r="B768" s="29" t="s">
        <v>1750</v>
      </c>
      <c r="C768" s="29" t="s">
        <v>1739</v>
      </c>
      <c r="D768" s="162" t="s">
        <v>1751</v>
      </c>
      <c r="E768" s="38">
        <v>955</v>
      </c>
      <c r="F768" s="16">
        <f t="shared" si="147"/>
        <v>191</v>
      </c>
      <c r="G768" s="18">
        <v>23461.75</v>
      </c>
      <c r="H768" s="16">
        <f t="shared" si="148"/>
        <v>191</v>
      </c>
      <c r="I768" s="18">
        <v>0</v>
      </c>
      <c r="J768" s="18">
        <v>0</v>
      </c>
      <c r="K768" s="18">
        <v>191</v>
      </c>
      <c r="L768" s="18">
        <v>23461.75</v>
      </c>
      <c r="M768" s="30"/>
      <c r="N768" s="30"/>
      <c r="O768" s="16"/>
      <c r="P768" s="16"/>
    </row>
    <row r="769" spans="1:16" s="1" customFormat="1" ht="45.75" customHeight="1">
      <c r="A769" s="16">
        <v>38</v>
      </c>
      <c r="B769" s="18" t="s">
        <v>1752</v>
      </c>
      <c r="C769" s="18" t="s">
        <v>1753</v>
      </c>
      <c r="D769" s="18" t="s">
        <v>1754</v>
      </c>
      <c r="E769" s="38">
        <v>5048</v>
      </c>
      <c r="F769" s="16">
        <f t="shared" si="147"/>
        <v>120</v>
      </c>
      <c r="G769" s="38">
        <v>17820</v>
      </c>
      <c r="H769" s="16">
        <f t="shared" si="148"/>
        <v>120</v>
      </c>
      <c r="I769" s="38">
        <v>120</v>
      </c>
      <c r="J769" s="58">
        <v>0</v>
      </c>
      <c r="K769" s="58">
        <v>0</v>
      </c>
      <c r="L769" s="38">
        <v>17820</v>
      </c>
      <c r="M769" s="15"/>
      <c r="N769" s="15"/>
      <c r="O769" s="15"/>
      <c r="P769" s="15"/>
    </row>
    <row r="770" spans="1:16" s="1" customFormat="1" ht="31.5" customHeight="1">
      <c r="A770" s="16">
        <v>39</v>
      </c>
      <c r="B770" s="159" t="s">
        <v>1755</v>
      </c>
      <c r="C770" s="159" t="s">
        <v>1756</v>
      </c>
      <c r="D770" s="159" t="s">
        <v>1757</v>
      </c>
      <c r="E770" s="159">
        <v>1518</v>
      </c>
      <c r="F770" s="16">
        <f t="shared" si="147"/>
        <v>50</v>
      </c>
      <c r="G770" s="62">
        <v>3645</v>
      </c>
      <c r="H770" s="16">
        <f t="shared" si="148"/>
        <v>50</v>
      </c>
      <c r="I770" s="159">
        <v>50</v>
      </c>
      <c r="J770" s="88">
        <v>0</v>
      </c>
      <c r="K770" s="88">
        <v>0</v>
      </c>
      <c r="L770" s="62">
        <v>3645</v>
      </c>
      <c r="M770" s="15"/>
      <c r="N770" s="15"/>
      <c r="O770" s="15"/>
      <c r="P770" s="15"/>
    </row>
    <row r="771" spans="1:16" s="1" customFormat="1" ht="45.75" customHeight="1">
      <c r="A771" s="16">
        <v>40</v>
      </c>
      <c r="B771" s="162" t="s">
        <v>1758</v>
      </c>
      <c r="C771" s="162" t="s">
        <v>1759</v>
      </c>
      <c r="D771" s="162" t="s">
        <v>1760</v>
      </c>
      <c r="E771" s="18">
        <v>18930</v>
      </c>
      <c r="F771" s="16">
        <f t="shared" si="147"/>
        <v>641</v>
      </c>
      <c r="G771" s="18">
        <v>72136.35</v>
      </c>
      <c r="H771" s="16">
        <f t="shared" si="148"/>
        <v>641</v>
      </c>
      <c r="I771" s="18">
        <v>453</v>
      </c>
      <c r="J771" s="74">
        <v>0</v>
      </c>
      <c r="K771" s="18">
        <v>188</v>
      </c>
      <c r="L771" s="18">
        <v>72136.35</v>
      </c>
      <c r="M771" s="14"/>
      <c r="N771" s="14"/>
      <c r="O771" s="14"/>
      <c r="P771" s="14"/>
    </row>
    <row r="772" spans="1:16" s="1" customFormat="1" ht="45.75" customHeight="1">
      <c r="A772" s="16">
        <v>41</v>
      </c>
      <c r="B772" s="29" t="s">
        <v>1761</v>
      </c>
      <c r="C772" s="162" t="s">
        <v>1739</v>
      </c>
      <c r="D772" s="162" t="s">
        <v>1762</v>
      </c>
      <c r="E772" s="38">
        <v>4830</v>
      </c>
      <c r="F772" s="16">
        <f t="shared" si="147"/>
        <v>324</v>
      </c>
      <c r="G772" s="38">
        <v>45386</v>
      </c>
      <c r="H772" s="16">
        <f t="shared" si="148"/>
        <v>324</v>
      </c>
      <c r="I772" s="88">
        <v>0</v>
      </c>
      <c r="J772" s="88">
        <v>0</v>
      </c>
      <c r="K772" s="38">
        <v>324</v>
      </c>
      <c r="L772" s="38">
        <v>45386</v>
      </c>
      <c r="M772" s="14"/>
      <c r="N772" s="14"/>
      <c r="O772" s="14"/>
      <c r="P772" s="14"/>
    </row>
    <row r="773" spans="1:16" s="1" customFormat="1" ht="45.75" customHeight="1">
      <c r="A773" s="16">
        <v>42</v>
      </c>
      <c r="B773" s="29" t="s">
        <v>1763</v>
      </c>
      <c r="C773" s="162" t="s">
        <v>1739</v>
      </c>
      <c r="D773" s="162" t="s">
        <v>1764</v>
      </c>
      <c r="E773" s="38">
        <v>5640</v>
      </c>
      <c r="F773" s="16">
        <f t="shared" si="147"/>
        <v>290</v>
      </c>
      <c r="G773" s="38">
        <v>32844</v>
      </c>
      <c r="H773" s="16">
        <f t="shared" si="148"/>
        <v>290</v>
      </c>
      <c r="I773" s="88">
        <v>0</v>
      </c>
      <c r="J773" s="88">
        <v>0</v>
      </c>
      <c r="K773" s="38">
        <v>290</v>
      </c>
      <c r="L773" s="38">
        <v>32844</v>
      </c>
      <c r="M773" s="15"/>
      <c r="N773" s="14"/>
      <c r="O773" s="14"/>
      <c r="P773" s="14"/>
    </row>
    <row r="774" spans="1:16" s="1" customFormat="1" ht="45.75" customHeight="1">
      <c r="A774" s="16">
        <v>43</v>
      </c>
      <c r="B774" s="159" t="s">
        <v>1765</v>
      </c>
      <c r="C774" s="159" t="s">
        <v>1739</v>
      </c>
      <c r="D774" s="159" t="s">
        <v>1766</v>
      </c>
      <c r="E774" s="159">
        <v>540</v>
      </c>
      <c r="F774" s="16">
        <f t="shared" si="147"/>
        <v>108</v>
      </c>
      <c r="G774" s="62">
        <v>12846</v>
      </c>
      <c r="H774" s="16">
        <f t="shared" si="148"/>
        <v>108</v>
      </c>
      <c r="I774" s="88">
        <v>0</v>
      </c>
      <c r="J774" s="88">
        <v>0</v>
      </c>
      <c r="K774" s="159">
        <v>108</v>
      </c>
      <c r="L774" s="62">
        <v>12846</v>
      </c>
      <c r="M774" s="15"/>
      <c r="N774" s="14"/>
      <c r="O774" s="14"/>
      <c r="P774" s="14"/>
    </row>
    <row r="775" spans="1:16" s="1" customFormat="1" ht="33" customHeight="1">
      <c r="A775" s="16">
        <v>44</v>
      </c>
      <c r="B775" s="58" t="s">
        <v>1767</v>
      </c>
      <c r="C775" s="159" t="s">
        <v>1739</v>
      </c>
      <c r="D775" s="159" t="s">
        <v>1768</v>
      </c>
      <c r="E775" s="159">
        <v>1025</v>
      </c>
      <c r="F775" s="16">
        <f t="shared" si="147"/>
        <v>205</v>
      </c>
      <c r="G775" s="62">
        <v>32136</v>
      </c>
      <c r="H775" s="16">
        <f t="shared" si="148"/>
        <v>205</v>
      </c>
      <c r="I775" s="88">
        <v>0</v>
      </c>
      <c r="J775" s="88">
        <v>0</v>
      </c>
      <c r="K775" s="159">
        <v>205</v>
      </c>
      <c r="L775" s="62">
        <v>32136</v>
      </c>
      <c r="M775" s="14"/>
      <c r="N775" s="14"/>
      <c r="O775" s="14"/>
      <c r="P775" s="14"/>
    </row>
    <row r="776" spans="1:16" s="1" customFormat="1" ht="35.25" customHeight="1">
      <c r="A776" s="16">
        <v>45</v>
      </c>
      <c r="B776" s="159" t="s">
        <v>1769</v>
      </c>
      <c r="C776" s="159" t="s">
        <v>1739</v>
      </c>
      <c r="D776" s="159" t="s">
        <v>1770</v>
      </c>
      <c r="E776" s="159">
        <v>500</v>
      </c>
      <c r="F776" s="16">
        <f t="shared" si="147"/>
        <v>100</v>
      </c>
      <c r="G776" s="62">
        <v>10425</v>
      </c>
      <c r="H776" s="16">
        <f t="shared" si="148"/>
        <v>100</v>
      </c>
      <c r="I776" s="88">
        <v>0</v>
      </c>
      <c r="J776" s="88">
        <v>0</v>
      </c>
      <c r="K776" s="159">
        <v>100</v>
      </c>
      <c r="L776" s="62">
        <v>10425</v>
      </c>
      <c r="M776" s="14"/>
      <c r="N776" s="14"/>
      <c r="O776" s="14"/>
      <c r="P776" s="14"/>
    </row>
    <row r="777" spans="1:16" s="1" customFormat="1" ht="36" customHeight="1">
      <c r="A777" s="16">
        <v>46</v>
      </c>
      <c r="B777" s="159" t="s">
        <v>1771</v>
      </c>
      <c r="C777" s="159" t="s">
        <v>1739</v>
      </c>
      <c r="D777" s="159" t="s">
        <v>1772</v>
      </c>
      <c r="E777" s="159">
        <v>880</v>
      </c>
      <c r="F777" s="16">
        <f t="shared" si="147"/>
        <v>176</v>
      </c>
      <c r="G777" s="62">
        <v>11598</v>
      </c>
      <c r="H777" s="16">
        <f t="shared" si="148"/>
        <v>176</v>
      </c>
      <c r="I777" s="88">
        <v>0</v>
      </c>
      <c r="J777" s="88">
        <v>0</v>
      </c>
      <c r="K777" s="159">
        <v>176</v>
      </c>
      <c r="L777" s="62">
        <v>11598</v>
      </c>
      <c r="M777" s="50"/>
      <c r="N777" s="262"/>
      <c r="O777" s="262"/>
      <c r="P777" s="262"/>
    </row>
    <row r="778" spans="1:16" s="1" customFormat="1" ht="33" customHeight="1">
      <c r="A778" s="12" t="s">
        <v>1773</v>
      </c>
      <c r="B778" s="12"/>
      <c r="C778" s="12"/>
      <c r="D778" s="12"/>
      <c r="E778" s="12">
        <f aca="true" t="shared" si="149" ref="E778:L778">SUM(E779:E786)</f>
        <v>119720</v>
      </c>
      <c r="F778" s="12">
        <f t="shared" si="149"/>
        <v>3605</v>
      </c>
      <c r="G778" s="12">
        <f t="shared" si="149"/>
        <v>292850</v>
      </c>
      <c r="H778" s="12">
        <f t="shared" si="149"/>
        <v>3605</v>
      </c>
      <c r="I778" s="12">
        <f t="shared" si="149"/>
        <v>800</v>
      </c>
      <c r="J778" s="12">
        <f t="shared" si="149"/>
        <v>1475</v>
      </c>
      <c r="K778" s="12">
        <f t="shared" si="149"/>
        <v>1330</v>
      </c>
      <c r="L778" s="12">
        <f t="shared" si="149"/>
        <v>292850</v>
      </c>
      <c r="M778" s="12"/>
      <c r="N778" s="12">
        <f>SUM(N779:N786)</f>
        <v>1475</v>
      </c>
      <c r="O778" s="12"/>
      <c r="P778" s="12"/>
    </row>
    <row r="779" spans="1:16" s="1" customFormat="1" ht="55.5" customHeight="1">
      <c r="A779" s="16">
        <v>47</v>
      </c>
      <c r="B779" s="16" t="s">
        <v>1774</v>
      </c>
      <c r="C779" s="16" t="s">
        <v>1775</v>
      </c>
      <c r="D779" s="16" t="s">
        <v>1776</v>
      </c>
      <c r="E779" s="16">
        <v>68850</v>
      </c>
      <c r="F779" s="16">
        <f aca="true" t="shared" si="150" ref="F779:F786">H779</f>
        <v>1350</v>
      </c>
      <c r="G779" s="16">
        <v>121500</v>
      </c>
      <c r="H779" s="16">
        <f aca="true" t="shared" si="151" ref="H779:H786">SUM(I779:K779)</f>
        <v>1350</v>
      </c>
      <c r="I779" s="16">
        <v>410</v>
      </c>
      <c r="J779" s="16">
        <v>940</v>
      </c>
      <c r="K779" s="16">
        <v>0</v>
      </c>
      <c r="L779" s="16">
        <v>121500</v>
      </c>
      <c r="M779" s="16" t="s">
        <v>1777</v>
      </c>
      <c r="N779" s="16">
        <f aca="true" t="shared" si="152" ref="N779:N781">J779</f>
        <v>940</v>
      </c>
      <c r="O779" s="16">
        <v>2018</v>
      </c>
      <c r="P779" s="16">
        <v>2019</v>
      </c>
    </row>
    <row r="780" spans="1:16" s="1" customFormat="1" ht="44.25" customHeight="1">
      <c r="A780" s="16">
        <v>48</v>
      </c>
      <c r="B780" s="17" t="s">
        <v>1778</v>
      </c>
      <c r="C780" s="21" t="s">
        <v>1775</v>
      </c>
      <c r="D780" s="17" t="s">
        <v>1779</v>
      </c>
      <c r="E780" s="22">
        <v>21840</v>
      </c>
      <c r="F780" s="16">
        <f t="shared" si="150"/>
        <v>420</v>
      </c>
      <c r="G780" s="23">
        <v>31500</v>
      </c>
      <c r="H780" s="16">
        <f t="shared" si="151"/>
        <v>420</v>
      </c>
      <c r="I780" s="17">
        <v>160</v>
      </c>
      <c r="J780" s="22">
        <v>260</v>
      </c>
      <c r="K780" s="22">
        <v>0</v>
      </c>
      <c r="L780" s="23">
        <v>31500</v>
      </c>
      <c r="M780" s="30" t="s">
        <v>1780</v>
      </c>
      <c r="N780" s="16">
        <f t="shared" si="152"/>
        <v>260</v>
      </c>
      <c r="O780" s="16">
        <v>2018</v>
      </c>
      <c r="P780" s="16">
        <v>2019</v>
      </c>
    </row>
    <row r="781" spans="1:16" s="1" customFormat="1" ht="52.5" customHeight="1">
      <c r="A781" s="16">
        <v>49</v>
      </c>
      <c r="B781" s="17" t="s">
        <v>1781</v>
      </c>
      <c r="C781" s="21" t="s">
        <v>1775</v>
      </c>
      <c r="D781" s="17" t="s">
        <v>1782</v>
      </c>
      <c r="E781" s="24">
        <v>13030</v>
      </c>
      <c r="F781" s="16">
        <f t="shared" si="150"/>
        <v>585</v>
      </c>
      <c r="G781" s="23">
        <v>52650</v>
      </c>
      <c r="H781" s="16">
        <f t="shared" si="151"/>
        <v>585</v>
      </c>
      <c r="I781" s="17">
        <v>0</v>
      </c>
      <c r="J781" s="22">
        <v>215</v>
      </c>
      <c r="K781" s="22">
        <v>370</v>
      </c>
      <c r="L781" s="23">
        <v>52650</v>
      </c>
      <c r="M781" s="30" t="s">
        <v>1783</v>
      </c>
      <c r="N781" s="16">
        <f t="shared" si="152"/>
        <v>215</v>
      </c>
      <c r="O781" s="16">
        <v>2018</v>
      </c>
      <c r="P781" s="16">
        <v>2019</v>
      </c>
    </row>
    <row r="782" spans="1:16" s="1" customFormat="1" ht="51" customHeight="1">
      <c r="A782" s="16">
        <v>50</v>
      </c>
      <c r="B782" s="16" t="s">
        <v>1784</v>
      </c>
      <c r="C782" s="16" t="s">
        <v>1785</v>
      </c>
      <c r="D782" s="16" t="s">
        <v>1786</v>
      </c>
      <c r="E782" s="30">
        <v>1500</v>
      </c>
      <c r="F782" s="16">
        <f t="shared" si="150"/>
        <v>310</v>
      </c>
      <c r="G782" s="30">
        <v>15500</v>
      </c>
      <c r="H782" s="16">
        <f t="shared" si="151"/>
        <v>310</v>
      </c>
      <c r="I782" s="41">
        <v>50</v>
      </c>
      <c r="J782" s="41">
        <v>0</v>
      </c>
      <c r="K782" s="41">
        <v>260</v>
      </c>
      <c r="L782" s="30">
        <v>15500</v>
      </c>
      <c r="M782" s="30"/>
      <c r="N782" s="16"/>
      <c r="O782" s="16"/>
      <c r="P782" s="16"/>
    </row>
    <row r="783" spans="1:16" s="1" customFormat="1" ht="54" customHeight="1">
      <c r="A783" s="16">
        <v>51</v>
      </c>
      <c r="B783" s="18" t="s">
        <v>1787</v>
      </c>
      <c r="C783" s="16" t="s">
        <v>1788</v>
      </c>
      <c r="D783" s="256" t="s">
        <v>1789</v>
      </c>
      <c r="E783" s="30">
        <v>11520</v>
      </c>
      <c r="F783" s="16">
        <f t="shared" si="150"/>
        <v>240</v>
      </c>
      <c r="G783" s="30">
        <v>19200</v>
      </c>
      <c r="H783" s="16">
        <f t="shared" si="151"/>
        <v>240</v>
      </c>
      <c r="I783" s="41">
        <v>180</v>
      </c>
      <c r="J783" s="41">
        <v>60</v>
      </c>
      <c r="K783" s="41">
        <v>0</v>
      </c>
      <c r="L783" s="30">
        <v>19200</v>
      </c>
      <c r="M783" s="30" t="s">
        <v>1790</v>
      </c>
      <c r="N783" s="16">
        <f>J783</f>
        <v>60</v>
      </c>
      <c r="O783" s="16">
        <v>2018</v>
      </c>
      <c r="P783" s="16">
        <v>2019</v>
      </c>
    </row>
    <row r="784" spans="1:16" s="1" customFormat="1" ht="34.5" customHeight="1">
      <c r="A784" s="16">
        <v>52</v>
      </c>
      <c r="B784" s="17" t="s">
        <v>1791</v>
      </c>
      <c r="C784" s="21" t="s">
        <v>1775</v>
      </c>
      <c r="D784" s="17" t="s">
        <v>1792</v>
      </c>
      <c r="E784" s="24">
        <v>1620</v>
      </c>
      <c r="F784" s="16">
        <f t="shared" si="150"/>
        <v>360</v>
      </c>
      <c r="G784" s="23">
        <v>27000</v>
      </c>
      <c r="H784" s="16">
        <f t="shared" si="151"/>
        <v>360</v>
      </c>
      <c r="I784" s="17">
        <v>0</v>
      </c>
      <c r="J784" s="22">
        <v>0</v>
      </c>
      <c r="K784" s="22">
        <v>360</v>
      </c>
      <c r="L784" s="23">
        <v>27000</v>
      </c>
      <c r="M784" s="14"/>
      <c r="N784" s="16"/>
      <c r="O784" s="14"/>
      <c r="P784" s="14"/>
    </row>
    <row r="785" spans="1:16" s="1" customFormat="1" ht="43.5" customHeight="1">
      <c r="A785" s="16">
        <v>53</v>
      </c>
      <c r="B785" s="17" t="s">
        <v>1793</v>
      </c>
      <c r="C785" s="21" t="s">
        <v>1775</v>
      </c>
      <c r="D785" s="17" t="s">
        <v>1794</v>
      </c>
      <c r="E785" s="25">
        <v>480</v>
      </c>
      <c r="F785" s="16">
        <f t="shared" si="150"/>
        <v>120</v>
      </c>
      <c r="G785" s="23">
        <v>9000</v>
      </c>
      <c r="H785" s="16">
        <f t="shared" si="151"/>
        <v>120</v>
      </c>
      <c r="I785" s="17">
        <v>0</v>
      </c>
      <c r="J785" s="22">
        <v>0</v>
      </c>
      <c r="K785" s="22">
        <v>120</v>
      </c>
      <c r="L785" s="23">
        <v>9000</v>
      </c>
      <c r="M785" s="50"/>
      <c r="N785" s="16"/>
      <c r="O785" s="50"/>
      <c r="P785" s="50"/>
    </row>
    <row r="786" spans="1:16" s="1" customFormat="1" ht="41.25" customHeight="1">
      <c r="A786" s="16">
        <v>54</v>
      </c>
      <c r="B786" s="17" t="s">
        <v>1795</v>
      </c>
      <c r="C786" s="21" t="s">
        <v>1775</v>
      </c>
      <c r="D786" s="17" t="s">
        <v>1796</v>
      </c>
      <c r="E786" s="25">
        <v>880</v>
      </c>
      <c r="F786" s="16">
        <f t="shared" si="150"/>
        <v>220</v>
      </c>
      <c r="G786" s="23">
        <v>16500</v>
      </c>
      <c r="H786" s="16">
        <f t="shared" si="151"/>
        <v>220</v>
      </c>
      <c r="I786" s="17">
        <v>0</v>
      </c>
      <c r="J786" s="22">
        <v>0</v>
      </c>
      <c r="K786" s="22">
        <v>220</v>
      </c>
      <c r="L786" s="23">
        <v>16500</v>
      </c>
      <c r="M786" s="50"/>
      <c r="N786" s="16"/>
      <c r="O786" s="50"/>
      <c r="P786" s="50"/>
    </row>
    <row r="787" spans="1:16" s="1" customFormat="1" ht="27.75" customHeight="1">
      <c r="A787" s="13" t="s">
        <v>1797</v>
      </c>
      <c r="B787" s="13"/>
      <c r="C787" s="13"/>
      <c r="D787" s="13"/>
      <c r="E787" s="13">
        <f aca="true" t="shared" si="153" ref="E787:L787">SUM(E788:E797)</f>
        <v>39955</v>
      </c>
      <c r="F787" s="13">
        <f t="shared" si="153"/>
        <v>1287</v>
      </c>
      <c r="G787" s="13">
        <f t="shared" si="153"/>
        <v>120926</v>
      </c>
      <c r="H787" s="13">
        <f t="shared" si="153"/>
        <v>1287</v>
      </c>
      <c r="I787" s="13">
        <f t="shared" si="153"/>
        <v>762</v>
      </c>
      <c r="J787" s="13">
        <f t="shared" si="153"/>
        <v>160</v>
      </c>
      <c r="K787" s="13">
        <f t="shared" si="153"/>
        <v>365</v>
      </c>
      <c r="L787" s="13">
        <f t="shared" si="153"/>
        <v>120926</v>
      </c>
      <c r="M787" s="13"/>
      <c r="N787" s="13">
        <f>SUM(N788:N797)</f>
        <v>160</v>
      </c>
      <c r="O787" s="13"/>
      <c r="P787" s="13"/>
    </row>
    <row r="788" spans="1:16" s="1" customFormat="1" ht="54.75" customHeight="1">
      <c r="A788" s="67">
        <v>55</v>
      </c>
      <c r="B788" s="58" t="s">
        <v>1798</v>
      </c>
      <c r="C788" s="58" t="s">
        <v>1799</v>
      </c>
      <c r="D788" s="58" t="s">
        <v>1800</v>
      </c>
      <c r="E788" s="59">
        <v>30000</v>
      </c>
      <c r="F788" s="59">
        <v>600</v>
      </c>
      <c r="G788" s="59">
        <v>65506</v>
      </c>
      <c r="H788" s="68">
        <f aca="true" t="shared" si="154" ref="H788:H797">I788+J788+K788</f>
        <v>600</v>
      </c>
      <c r="I788" s="59">
        <v>600</v>
      </c>
      <c r="J788" s="59">
        <v>0</v>
      </c>
      <c r="K788" s="59">
        <v>0</v>
      </c>
      <c r="L788" s="59">
        <v>65506</v>
      </c>
      <c r="M788" s="67"/>
      <c r="N788" s="67"/>
      <c r="O788" s="67"/>
      <c r="P788" s="67"/>
    </row>
    <row r="789" spans="1:16" s="1" customFormat="1" ht="29.25" customHeight="1">
      <c r="A789" s="67">
        <v>56</v>
      </c>
      <c r="B789" s="58" t="s">
        <v>1801</v>
      </c>
      <c r="C789" s="58" t="s">
        <v>1802</v>
      </c>
      <c r="D789" s="62" t="s">
        <v>1803</v>
      </c>
      <c r="E789" s="68">
        <v>250</v>
      </c>
      <c r="F789" s="257">
        <v>50</v>
      </c>
      <c r="G789" s="257">
        <v>3000</v>
      </c>
      <c r="H789" s="68">
        <f t="shared" si="154"/>
        <v>50</v>
      </c>
      <c r="I789" s="257">
        <v>0</v>
      </c>
      <c r="J789" s="263">
        <v>0</v>
      </c>
      <c r="K789" s="263">
        <v>50</v>
      </c>
      <c r="L789" s="257">
        <f>K789*60</f>
        <v>3000</v>
      </c>
      <c r="M789" s="12"/>
      <c r="N789" s="12"/>
      <c r="O789" s="12"/>
      <c r="P789" s="12"/>
    </row>
    <row r="790" spans="1:16" s="1" customFormat="1" ht="42.75" customHeight="1">
      <c r="A790" s="67">
        <v>57</v>
      </c>
      <c r="B790" s="58" t="s">
        <v>1804</v>
      </c>
      <c r="C790" s="58" t="s">
        <v>1805</v>
      </c>
      <c r="D790" s="62" t="s">
        <v>1806</v>
      </c>
      <c r="E790" s="257">
        <v>160</v>
      </c>
      <c r="F790" s="257">
        <v>32</v>
      </c>
      <c r="G790" s="257">
        <v>2223</v>
      </c>
      <c r="H790" s="68">
        <f t="shared" si="154"/>
        <v>32</v>
      </c>
      <c r="I790" s="257">
        <v>0</v>
      </c>
      <c r="J790" s="263">
        <v>0</v>
      </c>
      <c r="K790" s="263">
        <v>32</v>
      </c>
      <c r="L790" s="257">
        <v>2223</v>
      </c>
      <c r="M790" s="12"/>
      <c r="N790" s="12"/>
      <c r="O790" s="12"/>
      <c r="P790" s="12"/>
    </row>
    <row r="791" spans="1:16" s="1" customFormat="1" ht="55.5" customHeight="1">
      <c r="A791" s="67">
        <v>58</v>
      </c>
      <c r="B791" s="58" t="s">
        <v>1807</v>
      </c>
      <c r="C791" s="58" t="s">
        <v>1808</v>
      </c>
      <c r="D791" s="62" t="s">
        <v>1809</v>
      </c>
      <c r="E791" s="257">
        <v>4000</v>
      </c>
      <c r="F791" s="257">
        <v>160</v>
      </c>
      <c r="G791" s="257">
        <v>14857</v>
      </c>
      <c r="H791" s="68">
        <f t="shared" si="154"/>
        <v>160</v>
      </c>
      <c r="I791" s="257">
        <v>0</v>
      </c>
      <c r="J791" s="263">
        <v>160</v>
      </c>
      <c r="K791" s="257">
        <v>0</v>
      </c>
      <c r="L791" s="257">
        <v>14857</v>
      </c>
      <c r="M791" s="68" t="s">
        <v>1810</v>
      </c>
      <c r="N791" s="68">
        <v>160</v>
      </c>
      <c r="O791" s="68">
        <v>2018</v>
      </c>
      <c r="P791" s="68">
        <v>2019</v>
      </c>
    </row>
    <row r="792" spans="1:16" s="1" customFormat="1" ht="44.25" customHeight="1">
      <c r="A792" s="67">
        <v>59</v>
      </c>
      <c r="B792" s="58" t="s">
        <v>1811</v>
      </c>
      <c r="C792" s="58" t="s">
        <v>1812</v>
      </c>
      <c r="D792" s="62" t="s">
        <v>1813</v>
      </c>
      <c r="E792" s="257">
        <v>365</v>
      </c>
      <c r="F792" s="257">
        <v>73</v>
      </c>
      <c r="G792" s="257">
        <v>5595</v>
      </c>
      <c r="H792" s="68">
        <f t="shared" si="154"/>
        <v>73</v>
      </c>
      <c r="I792" s="257">
        <v>0</v>
      </c>
      <c r="J792" s="263">
        <v>0</v>
      </c>
      <c r="K792" s="263">
        <v>73</v>
      </c>
      <c r="L792" s="257">
        <v>5595</v>
      </c>
      <c r="M792" s="68"/>
      <c r="N792" s="68"/>
      <c r="O792" s="68"/>
      <c r="P792" s="68"/>
    </row>
    <row r="793" spans="1:16" s="1" customFormat="1" ht="34.5" customHeight="1">
      <c r="A793" s="67">
        <v>60</v>
      </c>
      <c r="B793" s="58" t="s">
        <v>1814</v>
      </c>
      <c r="C793" s="58" t="s">
        <v>1815</v>
      </c>
      <c r="D793" s="62" t="s">
        <v>1816</v>
      </c>
      <c r="E793" s="68">
        <v>400</v>
      </c>
      <c r="F793" s="257">
        <v>80</v>
      </c>
      <c r="G793" s="257">
        <v>7485</v>
      </c>
      <c r="H793" s="68">
        <f t="shared" si="154"/>
        <v>80</v>
      </c>
      <c r="I793" s="257">
        <v>0</v>
      </c>
      <c r="J793" s="263">
        <v>0</v>
      </c>
      <c r="K793" s="263">
        <v>80</v>
      </c>
      <c r="L793" s="257">
        <v>7485</v>
      </c>
      <c r="M793" s="68"/>
      <c r="N793" s="68"/>
      <c r="O793" s="67"/>
      <c r="P793" s="67"/>
    </row>
    <row r="794" spans="1:16" s="1" customFormat="1" ht="33" customHeight="1">
      <c r="A794" s="67">
        <v>61</v>
      </c>
      <c r="B794" s="58" t="s">
        <v>1817</v>
      </c>
      <c r="C794" s="58" t="s">
        <v>1802</v>
      </c>
      <c r="D794" s="62" t="s">
        <v>1818</v>
      </c>
      <c r="E794" s="68">
        <v>250</v>
      </c>
      <c r="F794" s="257">
        <v>50</v>
      </c>
      <c r="G794" s="257">
        <v>3000</v>
      </c>
      <c r="H794" s="68">
        <f t="shared" si="154"/>
        <v>50</v>
      </c>
      <c r="I794" s="257">
        <v>0</v>
      </c>
      <c r="J794" s="263">
        <v>0</v>
      </c>
      <c r="K794" s="263">
        <v>50</v>
      </c>
      <c r="L794" s="257">
        <f>K794*60</f>
        <v>3000</v>
      </c>
      <c r="M794" s="12"/>
      <c r="N794" s="12"/>
      <c r="O794" s="12"/>
      <c r="P794" s="12"/>
    </row>
    <row r="795" spans="1:16" s="1" customFormat="1" ht="44.25" customHeight="1">
      <c r="A795" s="67">
        <v>62</v>
      </c>
      <c r="B795" s="58" t="s">
        <v>1819</v>
      </c>
      <c r="C795" s="58" t="s">
        <v>1820</v>
      </c>
      <c r="D795" s="62" t="s">
        <v>1821</v>
      </c>
      <c r="E795" s="68">
        <v>1500</v>
      </c>
      <c r="F795" s="257">
        <v>60</v>
      </c>
      <c r="G795" s="257">
        <v>5280</v>
      </c>
      <c r="H795" s="68">
        <f t="shared" si="154"/>
        <v>60</v>
      </c>
      <c r="I795" s="257">
        <v>60</v>
      </c>
      <c r="J795" s="263">
        <v>0</v>
      </c>
      <c r="K795" s="263">
        <v>0</v>
      </c>
      <c r="L795" s="257">
        <v>5280</v>
      </c>
      <c r="M795" s="12"/>
      <c r="N795" s="12"/>
      <c r="O795" s="12"/>
      <c r="P795" s="12"/>
    </row>
    <row r="796" spans="1:16" s="1" customFormat="1" ht="29.25" customHeight="1">
      <c r="A796" s="67">
        <v>63</v>
      </c>
      <c r="B796" s="58" t="s">
        <v>1822</v>
      </c>
      <c r="C796" s="58" t="s">
        <v>1823</v>
      </c>
      <c r="D796" s="62" t="s">
        <v>1824</v>
      </c>
      <c r="E796" s="257">
        <v>2550</v>
      </c>
      <c r="F796" s="257">
        <v>102</v>
      </c>
      <c r="G796" s="257">
        <v>9180</v>
      </c>
      <c r="H796" s="68">
        <f t="shared" si="154"/>
        <v>102</v>
      </c>
      <c r="I796" s="257">
        <v>102</v>
      </c>
      <c r="J796" s="263">
        <v>0</v>
      </c>
      <c r="K796" s="263">
        <v>0</v>
      </c>
      <c r="L796" s="257">
        <v>9180</v>
      </c>
      <c r="M796" s="13"/>
      <c r="N796" s="13"/>
      <c r="O796" s="12"/>
      <c r="P796" s="12"/>
    </row>
    <row r="797" spans="1:16" s="1" customFormat="1" ht="39.75" customHeight="1">
      <c r="A797" s="67">
        <v>64</v>
      </c>
      <c r="B797" s="58" t="s">
        <v>1825</v>
      </c>
      <c r="C797" s="58" t="s">
        <v>1826</v>
      </c>
      <c r="D797" s="62" t="s">
        <v>1827</v>
      </c>
      <c r="E797" s="68">
        <v>480</v>
      </c>
      <c r="F797" s="257">
        <v>80</v>
      </c>
      <c r="G797" s="257">
        <v>4800</v>
      </c>
      <c r="H797" s="68">
        <f t="shared" si="154"/>
        <v>80</v>
      </c>
      <c r="I797" s="257">
        <v>0</v>
      </c>
      <c r="J797" s="263">
        <v>0</v>
      </c>
      <c r="K797" s="263">
        <v>80</v>
      </c>
      <c r="L797" s="257">
        <v>4800</v>
      </c>
      <c r="M797" s="12"/>
      <c r="N797" s="12"/>
      <c r="O797" s="12"/>
      <c r="P797" s="12"/>
    </row>
    <row r="798" spans="1:16" s="1" customFormat="1" ht="24" customHeight="1">
      <c r="A798" s="12" t="s">
        <v>1828</v>
      </c>
      <c r="B798" s="12"/>
      <c r="C798" s="12"/>
      <c r="D798" s="12"/>
      <c r="E798" s="13">
        <f aca="true" t="shared" si="155" ref="E798:L798">SUM(E799:E802)</f>
        <v>99640</v>
      </c>
      <c r="F798" s="13">
        <f t="shared" si="155"/>
        <v>2491</v>
      </c>
      <c r="G798" s="13">
        <f t="shared" si="155"/>
        <v>184654.18</v>
      </c>
      <c r="H798" s="13">
        <f t="shared" si="155"/>
        <v>2491</v>
      </c>
      <c r="I798" s="13">
        <f t="shared" si="155"/>
        <v>1200</v>
      </c>
      <c r="J798" s="13">
        <f t="shared" si="155"/>
        <v>1291</v>
      </c>
      <c r="K798" s="13">
        <f t="shared" si="155"/>
        <v>0</v>
      </c>
      <c r="L798" s="13">
        <f t="shared" si="155"/>
        <v>184654.18</v>
      </c>
      <c r="M798" s="13"/>
      <c r="N798" s="13">
        <f>SUM(N799:N802)</f>
        <v>1291</v>
      </c>
      <c r="O798" s="13"/>
      <c r="P798" s="13"/>
    </row>
    <row r="799" spans="1:16" s="1" customFormat="1" ht="57.75" customHeight="1">
      <c r="A799" s="67">
        <v>65</v>
      </c>
      <c r="B799" s="62" t="s">
        <v>1829</v>
      </c>
      <c r="C799" s="62" t="s">
        <v>1830</v>
      </c>
      <c r="D799" s="62" t="s">
        <v>1831</v>
      </c>
      <c r="E799" s="88">
        <v>35400</v>
      </c>
      <c r="F799" s="257">
        <f aca="true" t="shared" si="156" ref="F799:F802">SUM(H799)</f>
        <v>885</v>
      </c>
      <c r="G799" s="88">
        <v>70800</v>
      </c>
      <c r="H799" s="68">
        <f aca="true" t="shared" si="157" ref="H799:H802">SUM(I799:K799)</f>
        <v>885</v>
      </c>
      <c r="I799" s="88">
        <v>435</v>
      </c>
      <c r="J799" s="88">
        <v>450</v>
      </c>
      <c r="K799" s="263">
        <v>0</v>
      </c>
      <c r="L799" s="88">
        <v>70800</v>
      </c>
      <c r="M799" s="67" t="s">
        <v>1832</v>
      </c>
      <c r="N799" s="88">
        <v>450</v>
      </c>
      <c r="O799" s="16">
        <v>2018</v>
      </c>
      <c r="P799" s="16">
        <v>2019</v>
      </c>
    </row>
    <row r="800" spans="1:16" s="1" customFormat="1" ht="57" customHeight="1">
      <c r="A800" s="67">
        <v>66</v>
      </c>
      <c r="B800" s="62" t="s">
        <v>1833</v>
      </c>
      <c r="C800" s="62" t="s">
        <v>1830</v>
      </c>
      <c r="D800" s="62" t="s">
        <v>1834</v>
      </c>
      <c r="E800" s="88">
        <v>10040</v>
      </c>
      <c r="F800" s="257">
        <f t="shared" si="156"/>
        <v>251</v>
      </c>
      <c r="G800" s="88">
        <v>20080</v>
      </c>
      <c r="H800" s="68">
        <f t="shared" si="157"/>
        <v>251</v>
      </c>
      <c r="I800" s="88">
        <v>131</v>
      </c>
      <c r="J800" s="88">
        <v>120</v>
      </c>
      <c r="K800" s="263">
        <v>0</v>
      </c>
      <c r="L800" s="88">
        <v>20080</v>
      </c>
      <c r="M800" s="67" t="s">
        <v>1835</v>
      </c>
      <c r="N800" s="88">
        <v>120</v>
      </c>
      <c r="O800" s="16">
        <v>2018</v>
      </c>
      <c r="P800" s="16">
        <v>2019</v>
      </c>
    </row>
    <row r="801" spans="1:16" s="1" customFormat="1" ht="55.5" customHeight="1">
      <c r="A801" s="67">
        <v>67</v>
      </c>
      <c r="B801" s="62" t="s">
        <v>1836</v>
      </c>
      <c r="C801" s="62" t="s">
        <v>1830</v>
      </c>
      <c r="D801" s="62" t="s">
        <v>1837</v>
      </c>
      <c r="E801" s="88">
        <v>26200</v>
      </c>
      <c r="F801" s="257">
        <f t="shared" si="156"/>
        <v>655</v>
      </c>
      <c r="G801" s="88">
        <v>52400</v>
      </c>
      <c r="H801" s="68">
        <f t="shared" si="157"/>
        <v>655</v>
      </c>
      <c r="I801" s="88">
        <v>324</v>
      </c>
      <c r="J801" s="88">
        <v>331</v>
      </c>
      <c r="K801" s="263">
        <v>0</v>
      </c>
      <c r="L801" s="88">
        <v>52400</v>
      </c>
      <c r="M801" s="68" t="s">
        <v>1838</v>
      </c>
      <c r="N801" s="88">
        <v>331</v>
      </c>
      <c r="O801" s="16">
        <v>2018</v>
      </c>
      <c r="P801" s="16">
        <v>2019</v>
      </c>
    </row>
    <row r="802" spans="1:16" s="1" customFormat="1" ht="54" customHeight="1">
      <c r="A802" s="67">
        <v>68</v>
      </c>
      <c r="B802" s="62" t="s">
        <v>1839</v>
      </c>
      <c r="C802" s="62" t="s">
        <v>1830</v>
      </c>
      <c r="D802" s="62" t="s">
        <v>1840</v>
      </c>
      <c r="E802" s="62">
        <v>28000</v>
      </c>
      <c r="F802" s="257">
        <f t="shared" si="156"/>
        <v>700</v>
      </c>
      <c r="G802" s="62">
        <v>41374.18</v>
      </c>
      <c r="H802" s="68">
        <f t="shared" si="157"/>
        <v>700</v>
      </c>
      <c r="I802" s="62">
        <v>310</v>
      </c>
      <c r="J802" s="62">
        <v>390</v>
      </c>
      <c r="K802" s="263">
        <v>0</v>
      </c>
      <c r="L802" s="62">
        <v>41374.18</v>
      </c>
      <c r="M802" s="67" t="s">
        <v>1841</v>
      </c>
      <c r="N802" s="62">
        <v>390</v>
      </c>
      <c r="O802" s="16">
        <v>2018</v>
      </c>
      <c r="P802" s="16">
        <v>2019</v>
      </c>
    </row>
    <row r="803" spans="1:16" s="1" customFormat="1" ht="23.25" customHeight="1">
      <c r="A803" s="12" t="s">
        <v>1842</v>
      </c>
      <c r="B803" s="12"/>
      <c r="C803" s="12"/>
      <c r="D803" s="12"/>
      <c r="E803" s="12">
        <f aca="true" t="shared" si="158" ref="E803:L803">SUM(E804:E841)</f>
        <v>296764</v>
      </c>
      <c r="F803" s="12">
        <f t="shared" si="158"/>
        <v>8542</v>
      </c>
      <c r="G803" s="12">
        <f t="shared" si="158"/>
        <v>713838.65</v>
      </c>
      <c r="H803" s="12">
        <f t="shared" si="158"/>
        <v>8542</v>
      </c>
      <c r="I803" s="48">
        <f t="shared" si="158"/>
        <v>3416</v>
      </c>
      <c r="J803" s="48">
        <f t="shared" si="158"/>
        <v>1205</v>
      </c>
      <c r="K803" s="48">
        <f t="shared" si="158"/>
        <v>3921</v>
      </c>
      <c r="L803" s="12">
        <f t="shared" si="158"/>
        <v>713838.65</v>
      </c>
      <c r="M803" s="12"/>
      <c r="N803" s="12">
        <f>SUM(N804:N841)</f>
        <v>1205</v>
      </c>
      <c r="O803" s="12"/>
      <c r="P803" s="12"/>
    </row>
    <row r="804" spans="1:16" s="1" customFormat="1" ht="23.25" customHeight="1">
      <c r="A804" s="67">
        <v>1</v>
      </c>
      <c r="B804" s="62" t="s">
        <v>1843</v>
      </c>
      <c r="C804" s="58" t="s">
        <v>1844</v>
      </c>
      <c r="D804" s="58" t="s">
        <v>1845</v>
      </c>
      <c r="E804" s="58">
        <v>21000</v>
      </c>
      <c r="F804" s="67">
        <v>420</v>
      </c>
      <c r="G804" s="67">
        <v>23100</v>
      </c>
      <c r="H804" s="67">
        <v>420</v>
      </c>
      <c r="I804" s="77">
        <v>420</v>
      </c>
      <c r="J804" s="77">
        <v>0</v>
      </c>
      <c r="K804" s="77">
        <v>0</v>
      </c>
      <c r="L804" s="67">
        <v>23100</v>
      </c>
      <c r="M804" s="67"/>
      <c r="N804" s="67"/>
      <c r="O804" s="67"/>
      <c r="P804" s="67"/>
    </row>
    <row r="805" spans="1:16" s="1" customFormat="1" ht="38.25" customHeight="1">
      <c r="A805" s="67">
        <v>2</v>
      </c>
      <c r="B805" s="67" t="s">
        <v>1846</v>
      </c>
      <c r="C805" s="67" t="s">
        <v>1847</v>
      </c>
      <c r="D805" s="67" t="s">
        <v>1848</v>
      </c>
      <c r="E805" s="68">
        <v>2100</v>
      </c>
      <c r="F805" s="68">
        <v>581</v>
      </c>
      <c r="G805" s="68">
        <v>43575</v>
      </c>
      <c r="H805" s="68">
        <v>581</v>
      </c>
      <c r="I805" s="77">
        <v>0</v>
      </c>
      <c r="J805" s="77">
        <v>0</v>
      </c>
      <c r="K805" s="77">
        <v>581</v>
      </c>
      <c r="L805" s="68">
        <v>43575</v>
      </c>
      <c r="M805" s="68"/>
      <c r="N805" s="67"/>
      <c r="O805" s="67"/>
      <c r="P805" s="67"/>
    </row>
    <row r="806" spans="1:16" s="1" customFormat="1" ht="44.25" customHeight="1">
      <c r="A806" s="67">
        <v>3</v>
      </c>
      <c r="B806" s="62" t="s">
        <v>1849</v>
      </c>
      <c r="C806" s="58" t="s">
        <v>1850</v>
      </c>
      <c r="D806" s="58" t="s">
        <v>1851</v>
      </c>
      <c r="E806" s="58">
        <v>3168</v>
      </c>
      <c r="F806" s="58">
        <v>176</v>
      </c>
      <c r="G806" s="58">
        <v>15840</v>
      </c>
      <c r="H806" s="58">
        <v>176</v>
      </c>
      <c r="I806" s="41">
        <v>0</v>
      </c>
      <c r="J806" s="73">
        <v>176</v>
      </c>
      <c r="K806" s="41">
        <v>0</v>
      </c>
      <c r="L806" s="58">
        <v>15840</v>
      </c>
      <c r="M806" s="62" t="s">
        <v>1852</v>
      </c>
      <c r="N806" s="58">
        <v>176</v>
      </c>
      <c r="O806" s="16">
        <v>2018</v>
      </c>
      <c r="P806" s="16">
        <v>2019</v>
      </c>
    </row>
    <row r="807" spans="1:16" s="1" customFormat="1" ht="44.25" customHeight="1">
      <c r="A807" s="67">
        <v>4</v>
      </c>
      <c r="B807" s="62" t="s">
        <v>1853</v>
      </c>
      <c r="C807" s="58" t="s">
        <v>1854</v>
      </c>
      <c r="D807" s="58" t="s">
        <v>1855</v>
      </c>
      <c r="E807" s="58">
        <v>4788</v>
      </c>
      <c r="F807" s="58">
        <v>266</v>
      </c>
      <c r="G807" s="58">
        <v>23940</v>
      </c>
      <c r="H807" s="58">
        <v>266</v>
      </c>
      <c r="I807" s="41">
        <v>0</v>
      </c>
      <c r="J807" s="73">
        <v>266</v>
      </c>
      <c r="K807" s="41">
        <v>0</v>
      </c>
      <c r="L807" s="58">
        <v>23940</v>
      </c>
      <c r="M807" s="62" t="s">
        <v>1856</v>
      </c>
      <c r="N807" s="58">
        <v>266</v>
      </c>
      <c r="O807" s="16">
        <v>2018</v>
      </c>
      <c r="P807" s="16">
        <v>2019</v>
      </c>
    </row>
    <row r="808" spans="1:16" s="1" customFormat="1" ht="36" customHeight="1">
      <c r="A808" s="67">
        <v>5</v>
      </c>
      <c r="B808" s="67" t="s">
        <v>1857</v>
      </c>
      <c r="C808" s="67" t="s">
        <v>1858</v>
      </c>
      <c r="D808" s="67" t="s">
        <v>1859</v>
      </c>
      <c r="E808" s="58">
        <v>4253</v>
      </c>
      <c r="F808" s="67">
        <v>96</v>
      </c>
      <c r="G808" s="58">
        <v>8507</v>
      </c>
      <c r="H808" s="58">
        <v>96</v>
      </c>
      <c r="I808" s="41">
        <v>0</v>
      </c>
      <c r="J808" s="73">
        <v>96</v>
      </c>
      <c r="K808" s="41">
        <v>0</v>
      </c>
      <c r="L808" s="58">
        <v>8507</v>
      </c>
      <c r="M808" s="67" t="s">
        <v>1860</v>
      </c>
      <c r="N808" s="58">
        <v>96</v>
      </c>
      <c r="O808" s="16">
        <v>2018</v>
      </c>
      <c r="P808" s="16">
        <v>2019</v>
      </c>
    </row>
    <row r="809" spans="1:16" s="1" customFormat="1" ht="21">
      <c r="A809" s="67">
        <v>6</v>
      </c>
      <c r="B809" s="18" t="s">
        <v>1861</v>
      </c>
      <c r="C809" s="18" t="s">
        <v>1858</v>
      </c>
      <c r="D809" s="18" t="s">
        <v>1862</v>
      </c>
      <c r="E809" s="18">
        <v>320</v>
      </c>
      <c r="F809" s="18">
        <v>32</v>
      </c>
      <c r="G809" s="18">
        <v>2330</v>
      </c>
      <c r="H809" s="18">
        <v>32</v>
      </c>
      <c r="I809" s="41">
        <v>0</v>
      </c>
      <c r="J809" s="41">
        <v>0</v>
      </c>
      <c r="K809" s="41">
        <v>32</v>
      </c>
      <c r="L809" s="18">
        <v>2330</v>
      </c>
      <c r="M809" s="16"/>
      <c r="N809" s="16"/>
      <c r="O809" s="16"/>
      <c r="P809" s="16"/>
    </row>
    <row r="810" spans="1:16" s="1" customFormat="1" ht="21">
      <c r="A810" s="67">
        <v>7</v>
      </c>
      <c r="B810" s="18" t="s">
        <v>1863</v>
      </c>
      <c r="C810" s="18" t="s">
        <v>1858</v>
      </c>
      <c r="D810" s="18" t="s">
        <v>1864</v>
      </c>
      <c r="E810" s="18">
        <v>43080</v>
      </c>
      <c r="F810" s="18">
        <v>942</v>
      </c>
      <c r="G810" s="18">
        <v>56520</v>
      </c>
      <c r="H810" s="18">
        <v>942</v>
      </c>
      <c r="I810" s="70">
        <v>765</v>
      </c>
      <c r="J810" s="41">
        <v>0</v>
      </c>
      <c r="K810" s="70">
        <v>177</v>
      </c>
      <c r="L810" s="18">
        <v>56520</v>
      </c>
      <c r="M810" s="30"/>
      <c r="N810" s="30"/>
      <c r="O810" s="30"/>
      <c r="P810" s="30"/>
    </row>
    <row r="811" spans="1:16" s="1" customFormat="1" ht="53.25" customHeight="1">
      <c r="A811" s="67">
        <v>8</v>
      </c>
      <c r="B811" s="18" t="s">
        <v>1865</v>
      </c>
      <c r="C811" s="18" t="s">
        <v>1858</v>
      </c>
      <c r="D811" s="18" t="s">
        <v>1866</v>
      </c>
      <c r="E811" s="18">
        <v>21168</v>
      </c>
      <c r="F811" s="18">
        <v>196</v>
      </c>
      <c r="G811" s="18">
        <v>23520</v>
      </c>
      <c r="H811" s="18">
        <v>196</v>
      </c>
      <c r="I811" s="70">
        <v>110</v>
      </c>
      <c r="J811" s="70">
        <v>86</v>
      </c>
      <c r="K811" s="41">
        <v>0</v>
      </c>
      <c r="L811" s="18">
        <v>23520</v>
      </c>
      <c r="M811" s="18" t="s">
        <v>1867</v>
      </c>
      <c r="N811" s="18">
        <v>86</v>
      </c>
      <c r="O811" s="30">
        <v>2018</v>
      </c>
      <c r="P811" s="30">
        <v>2019</v>
      </c>
    </row>
    <row r="812" spans="1:16" s="1" customFormat="1" ht="58.5" customHeight="1">
      <c r="A812" s="67">
        <v>9</v>
      </c>
      <c r="B812" s="18" t="s">
        <v>1868</v>
      </c>
      <c r="C812" s="18" t="s">
        <v>1858</v>
      </c>
      <c r="D812" s="18" t="s">
        <v>1869</v>
      </c>
      <c r="E812" s="18">
        <v>44286</v>
      </c>
      <c r="F812" s="18">
        <v>778</v>
      </c>
      <c r="G812" s="18">
        <v>41676</v>
      </c>
      <c r="H812" s="18">
        <v>778</v>
      </c>
      <c r="I812" s="70">
        <v>672</v>
      </c>
      <c r="J812" s="70">
        <v>106</v>
      </c>
      <c r="K812" s="41">
        <v>0</v>
      </c>
      <c r="L812" s="18">
        <v>41676</v>
      </c>
      <c r="M812" s="18" t="s">
        <v>1870</v>
      </c>
      <c r="N812" s="18">
        <v>106</v>
      </c>
      <c r="O812" s="16">
        <v>2018</v>
      </c>
      <c r="P812" s="16">
        <v>2019</v>
      </c>
    </row>
    <row r="813" spans="1:16" s="1" customFormat="1" ht="40.5" customHeight="1">
      <c r="A813" s="67">
        <v>10</v>
      </c>
      <c r="B813" s="67" t="s">
        <v>1871</v>
      </c>
      <c r="C813" s="67" t="s">
        <v>1858</v>
      </c>
      <c r="D813" s="67" t="s">
        <v>1866</v>
      </c>
      <c r="E813" s="58">
        <v>3930</v>
      </c>
      <c r="F813" s="67">
        <v>59</v>
      </c>
      <c r="G813" s="58">
        <v>4366.65</v>
      </c>
      <c r="H813" s="67">
        <v>59</v>
      </c>
      <c r="I813" s="77">
        <v>59</v>
      </c>
      <c r="J813" s="41">
        <v>0</v>
      </c>
      <c r="K813" s="74">
        <v>0</v>
      </c>
      <c r="L813" s="58">
        <v>4366.65</v>
      </c>
      <c r="M813" s="16"/>
      <c r="N813" s="16"/>
      <c r="O813" s="16"/>
      <c r="P813" s="16"/>
    </row>
    <row r="814" spans="1:16" s="1" customFormat="1" ht="36.75" customHeight="1">
      <c r="A814" s="67">
        <v>11</v>
      </c>
      <c r="B814" s="67" t="s">
        <v>1872</v>
      </c>
      <c r="C814" s="67" t="s">
        <v>1858</v>
      </c>
      <c r="D814" s="67" t="s">
        <v>1873</v>
      </c>
      <c r="E814" s="58">
        <v>12420</v>
      </c>
      <c r="F814" s="67">
        <v>115</v>
      </c>
      <c r="G814" s="58">
        <v>13800</v>
      </c>
      <c r="H814" s="67">
        <v>115</v>
      </c>
      <c r="I814" s="77">
        <v>0</v>
      </c>
      <c r="J814" s="25">
        <v>0</v>
      </c>
      <c r="K814" s="77">
        <v>115</v>
      </c>
      <c r="L814" s="58">
        <v>13800</v>
      </c>
      <c r="M814" s="30"/>
      <c r="N814" s="30"/>
      <c r="O814" s="16"/>
      <c r="P814" s="16"/>
    </row>
    <row r="815" spans="1:16" s="1" customFormat="1" ht="42.75" customHeight="1">
      <c r="A815" s="67">
        <v>12</v>
      </c>
      <c r="B815" s="67" t="s">
        <v>1874</v>
      </c>
      <c r="C815" s="67" t="s">
        <v>1858</v>
      </c>
      <c r="D815" s="67" t="s">
        <v>1875</v>
      </c>
      <c r="E815" s="58">
        <v>5508</v>
      </c>
      <c r="F815" s="67">
        <v>51</v>
      </c>
      <c r="G815" s="58">
        <v>6120</v>
      </c>
      <c r="H815" s="67">
        <v>51</v>
      </c>
      <c r="I815" s="77">
        <v>51</v>
      </c>
      <c r="J815" s="25">
        <v>0</v>
      </c>
      <c r="K815" s="74">
        <v>0</v>
      </c>
      <c r="L815" s="58">
        <v>6120</v>
      </c>
      <c r="M815" s="16"/>
      <c r="N815" s="16"/>
      <c r="O815" s="16"/>
      <c r="P815" s="16"/>
    </row>
    <row r="816" spans="1:16" s="1" customFormat="1" ht="31.5" customHeight="1">
      <c r="A816" s="67">
        <v>13</v>
      </c>
      <c r="B816" s="67" t="s">
        <v>1876</v>
      </c>
      <c r="C816" s="67" t="s">
        <v>1858</v>
      </c>
      <c r="D816" s="67" t="s">
        <v>1877</v>
      </c>
      <c r="E816" s="58">
        <v>23372</v>
      </c>
      <c r="F816" s="67">
        <v>200</v>
      </c>
      <c r="G816" s="58">
        <v>25969</v>
      </c>
      <c r="H816" s="67">
        <v>200</v>
      </c>
      <c r="I816" s="77">
        <v>0</v>
      </c>
      <c r="J816" s="54">
        <v>0</v>
      </c>
      <c r="K816" s="77">
        <v>200</v>
      </c>
      <c r="L816" s="58">
        <v>25969</v>
      </c>
      <c r="M816" s="30"/>
      <c r="N816" s="30"/>
      <c r="O816" s="30"/>
      <c r="P816" s="30"/>
    </row>
    <row r="817" spans="1:16" s="1" customFormat="1" ht="31.5" customHeight="1">
      <c r="A817" s="67">
        <v>14</v>
      </c>
      <c r="B817" s="67" t="s">
        <v>1878</v>
      </c>
      <c r="C817" s="67" t="s">
        <v>1858</v>
      </c>
      <c r="D817" s="67" t="s">
        <v>1877</v>
      </c>
      <c r="E817" s="58">
        <v>23959</v>
      </c>
      <c r="F817" s="67">
        <v>132</v>
      </c>
      <c r="G817" s="58">
        <v>26622</v>
      </c>
      <c r="H817" s="67">
        <v>132</v>
      </c>
      <c r="I817" s="77">
        <v>0</v>
      </c>
      <c r="J817" s="54">
        <v>0</v>
      </c>
      <c r="K817" s="77">
        <v>132</v>
      </c>
      <c r="L817" s="58">
        <v>26622</v>
      </c>
      <c r="M817" s="16"/>
      <c r="N817" s="16"/>
      <c r="O817" s="16"/>
      <c r="P817" s="16"/>
    </row>
    <row r="818" spans="1:16" s="1" customFormat="1" ht="47.25" customHeight="1">
      <c r="A818" s="67">
        <v>15</v>
      </c>
      <c r="B818" s="62" t="s">
        <v>1879</v>
      </c>
      <c r="C818" s="58" t="s">
        <v>1880</v>
      </c>
      <c r="D818" s="58" t="s">
        <v>1881</v>
      </c>
      <c r="E818" s="58">
        <v>3680</v>
      </c>
      <c r="F818" s="58">
        <v>200</v>
      </c>
      <c r="G818" s="58">
        <v>16000</v>
      </c>
      <c r="H818" s="58">
        <v>200</v>
      </c>
      <c r="I818" s="77">
        <v>0</v>
      </c>
      <c r="J818" s="73">
        <v>200</v>
      </c>
      <c r="K818" s="77">
        <v>0</v>
      </c>
      <c r="L818" s="58">
        <v>16000</v>
      </c>
      <c r="M818" s="62" t="s">
        <v>1882</v>
      </c>
      <c r="N818" s="58">
        <v>200</v>
      </c>
      <c r="O818" s="16">
        <v>2018</v>
      </c>
      <c r="P818" s="16">
        <v>2019</v>
      </c>
    </row>
    <row r="819" spans="1:16" s="1" customFormat="1" ht="42.75" customHeight="1">
      <c r="A819" s="67">
        <v>16</v>
      </c>
      <c r="B819" s="62" t="s">
        <v>1883</v>
      </c>
      <c r="C819" s="58" t="s">
        <v>1880</v>
      </c>
      <c r="D819" s="58" t="s">
        <v>1884</v>
      </c>
      <c r="E819" s="58">
        <v>1012</v>
      </c>
      <c r="F819" s="58">
        <v>55</v>
      </c>
      <c r="G819" s="58">
        <v>4400</v>
      </c>
      <c r="H819" s="58">
        <v>55</v>
      </c>
      <c r="I819" s="77">
        <v>0</v>
      </c>
      <c r="J819" s="73">
        <v>55</v>
      </c>
      <c r="K819" s="77">
        <v>0</v>
      </c>
      <c r="L819" s="58">
        <v>4400</v>
      </c>
      <c r="M819" s="62" t="s">
        <v>1885</v>
      </c>
      <c r="N819" s="58">
        <v>55</v>
      </c>
      <c r="O819" s="16">
        <v>2018</v>
      </c>
      <c r="P819" s="16">
        <v>2019</v>
      </c>
    </row>
    <row r="820" spans="1:16" s="1" customFormat="1" ht="29.25" customHeight="1">
      <c r="A820" s="67">
        <v>17</v>
      </c>
      <c r="B820" s="62" t="s">
        <v>1886</v>
      </c>
      <c r="C820" s="58" t="s">
        <v>1887</v>
      </c>
      <c r="D820" s="58" t="s">
        <v>1888</v>
      </c>
      <c r="E820" s="58">
        <v>341</v>
      </c>
      <c r="F820" s="58">
        <v>11</v>
      </c>
      <c r="G820" s="58">
        <v>880</v>
      </c>
      <c r="H820" s="58">
        <v>11</v>
      </c>
      <c r="I820" s="73">
        <v>11</v>
      </c>
      <c r="J820" s="54">
        <v>0</v>
      </c>
      <c r="K820" s="77">
        <v>0</v>
      </c>
      <c r="L820" s="58">
        <v>880</v>
      </c>
      <c r="M820" s="16"/>
      <c r="N820" s="16"/>
      <c r="O820" s="16"/>
      <c r="P820" s="16"/>
    </row>
    <row r="821" spans="1:16" s="1" customFormat="1" ht="36.75" customHeight="1">
      <c r="A821" s="67">
        <v>18</v>
      </c>
      <c r="B821" s="62" t="s">
        <v>1889</v>
      </c>
      <c r="C821" s="58" t="s">
        <v>1890</v>
      </c>
      <c r="D821" s="58" t="s">
        <v>1891</v>
      </c>
      <c r="E821" s="58">
        <v>496</v>
      </c>
      <c r="F821" s="58">
        <v>16</v>
      </c>
      <c r="G821" s="58">
        <v>1280</v>
      </c>
      <c r="H821" s="58">
        <v>16</v>
      </c>
      <c r="I821" s="73">
        <v>16</v>
      </c>
      <c r="J821" s="54">
        <v>0</v>
      </c>
      <c r="K821" s="77">
        <v>0</v>
      </c>
      <c r="L821" s="58">
        <v>1280</v>
      </c>
      <c r="M821" s="16"/>
      <c r="N821" s="16"/>
      <c r="O821" s="16"/>
      <c r="P821" s="16"/>
    </row>
    <row r="822" spans="1:16" s="1" customFormat="1" ht="26.25" customHeight="1">
      <c r="A822" s="67">
        <v>19</v>
      </c>
      <c r="B822" s="58" t="s">
        <v>1892</v>
      </c>
      <c r="C822" s="58" t="s">
        <v>1893</v>
      </c>
      <c r="D822" s="58" t="s">
        <v>1894</v>
      </c>
      <c r="E822" s="58">
        <v>3286</v>
      </c>
      <c r="F822" s="58">
        <v>106</v>
      </c>
      <c r="G822" s="58">
        <v>8480</v>
      </c>
      <c r="H822" s="58">
        <v>106</v>
      </c>
      <c r="I822" s="73">
        <v>106</v>
      </c>
      <c r="J822" s="54">
        <v>0</v>
      </c>
      <c r="K822" s="77">
        <v>0</v>
      </c>
      <c r="L822" s="58">
        <v>8480</v>
      </c>
      <c r="M822" s="16"/>
      <c r="N822" s="16"/>
      <c r="O822" s="16"/>
      <c r="P822" s="16"/>
    </row>
    <row r="823" spans="1:16" s="1" customFormat="1" ht="32.25" customHeight="1">
      <c r="A823" s="67">
        <v>20</v>
      </c>
      <c r="B823" s="62" t="s">
        <v>1895</v>
      </c>
      <c r="C823" s="58" t="s">
        <v>1896</v>
      </c>
      <c r="D823" s="58" t="s">
        <v>1897</v>
      </c>
      <c r="E823" s="58">
        <v>1457</v>
      </c>
      <c r="F823" s="58">
        <v>47</v>
      </c>
      <c r="G823" s="58">
        <v>3760</v>
      </c>
      <c r="H823" s="58">
        <v>47</v>
      </c>
      <c r="I823" s="73">
        <v>47</v>
      </c>
      <c r="J823" s="54">
        <v>0</v>
      </c>
      <c r="K823" s="77">
        <v>0</v>
      </c>
      <c r="L823" s="58">
        <v>3760</v>
      </c>
      <c r="M823" s="16"/>
      <c r="N823" s="16"/>
      <c r="O823" s="16"/>
      <c r="P823" s="16"/>
    </row>
    <row r="824" spans="1:16" s="1" customFormat="1" ht="21.75" customHeight="1">
      <c r="A824" s="67">
        <v>21</v>
      </c>
      <c r="B824" s="62" t="s">
        <v>1898</v>
      </c>
      <c r="C824" s="58" t="s">
        <v>1899</v>
      </c>
      <c r="D824" s="58" t="s">
        <v>1900</v>
      </c>
      <c r="E824" s="58">
        <v>2666</v>
      </c>
      <c r="F824" s="58">
        <v>86</v>
      </c>
      <c r="G824" s="58">
        <v>6880</v>
      </c>
      <c r="H824" s="58">
        <v>86</v>
      </c>
      <c r="I824" s="73">
        <v>86</v>
      </c>
      <c r="J824" s="54">
        <v>0</v>
      </c>
      <c r="K824" s="77">
        <v>0</v>
      </c>
      <c r="L824" s="58">
        <v>6880</v>
      </c>
      <c r="M824" s="16"/>
      <c r="N824" s="16"/>
      <c r="O824" s="16"/>
      <c r="P824" s="16"/>
    </row>
    <row r="825" spans="1:16" s="1" customFormat="1" ht="21.75" customHeight="1">
      <c r="A825" s="67">
        <v>22</v>
      </c>
      <c r="B825" s="62" t="s">
        <v>1901</v>
      </c>
      <c r="C825" s="62" t="s">
        <v>1902</v>
      </c>
      <c r="D825" s="62" t="s">
        <v>1903</v>
      </c>
      <c r="E825" s="58">
        <v>8308</v>
      </c>
      <c r="F825" s="58">
        <v>268</v>
      </c>
      <c r="G825" s="58">
        <v>21440</v>
      </c>
      <c r="H825" s="58">
        <v>268</v>
      </c>
      <c r="I825" s="73">
        <v>268</v>
      </c>
      <c r="J825" s="54">
        <v>0</v>
      </c>
      <c r="K825" s="77">
        <v>0</v>
      </c>
      <c r="L825" s="58">
        <v>21440</v>
      </c>
      <c r="M825" s="16"/>
      <c r="N825" s="16"/>
      <c r="O825" s="16"/>
      <c r="P825" s="16"/>
    </row>
    <row r="826" spans="1:16" s="1" customFormat="1" ht="32.25" customHeight="1">
      <c r="A826" s="67">
        <v>23</v>
      </c>
      <c r="B826" s="258" t="s">
        <v>1904</v>
      </c>
      <c r="C826" s="154" t="s">
        <v>1905</v>
      </c>
      <c r="D826" s="259" t="s">
        <v>1906</v>
      </c>
      <c r="E826" s="260">
        <v>4340</v>
      </c>
      <c r="F826" s="260">
        <v>140</v>
      </c>
      <c r="G826" s="261">
        <v>11200</v>
      </c>
      <c r="H826" s="260">
        <v>140</v>
      </c>
      <c r="I826" s="264">
        <v>140</v>
      </c>
      <c r="J826" s="54">
        <v>0</v>
      </c>
      <c r="K826" s="77">
        <v>0</v>
      </c>
      <c r="L826" s="261">
        <v>11200</v>
      </c>
      <c r="M826" s="16"/>
      <c r="N826" s="16"/>
      <c r="O826" s="16"/>
      <c r="P826" s="16"/>
    </row>
    <row r="827" spans="1:16" s="1" customFormat="1" ht="31.5" customHeight="1">
      <c r="A827" s="67">
        <v>24</v>
      </c>
      <c r="B827" s="259" t="s">
        <v>1907</v>
      </c>
      <c r="C827" s="239" t="s">
        <v>1908</v>
      </c>
      <c r="D827" s="259" t="s">
        <v>1909</v>
      </c>
      <c r="E827" s="231">
        <v>3379</v>
      </c>
      <c r="F827" s="231">
        <v>109</v>
      </c>
      <c r="G827" s="261">
        <v>8720</v>
      </c>
      <c r="H827" s="231">
        <v>109</v>
      </c>
      <c r="I827" s="265">
        <v>109</v>
      </c>
      <c r="J827" s="54">
        <v>0</v>
      </c>
      <c r="K827" s="77">
        <v>0</v>
      </c>
      <c r="L827" s="261">
        <v>8720</v>
      </c>
      <c r="M827" s="16"/>
      <c r="N827" s="16"/>
      <c r="O827" s="16"/>
      <c r="P827" s="16"/>
    </row>
    <row r="828" spans="1:16" s="1" customFormat="1" ht="41.25" customHeight="1">
      <c r="A828" s="67">
        <v>25</v>
      </c>
      <c r="B828" s="62" t="s">
        <v>1910</v>
      </c>
      <c r="C828" s="62" t="s">
        <v>1911</v>
      </c>
      <c r="D828" s="62" t="s">
        <v>1912</v>
      </c>
      <c r="E828" s="58">
        <v>600</v>
      </c>
      <c r="F828" s="62">
        <v>50</v>
      </c>
      <c r="G828" s="58">
        <v>3000</v>
      </c>
      <c r="H828" s="62">
        <v>50</v>
      </c>
      <c r="I828" s="77">
        <v>30</v>
      </c>
      <c r="J828" s="73">
        <v>20</v>
      </c>
      <c r="K828" s="77">
        <v>0</v>
      </c>
      <c r="L828" s="58">
        <v>3000</v>
      </c>
      <c r="M828" s="62" t="s">
        <v>1913</v>
      </c>
      <c r="N828" s="62">
        <v>20</v>
      </c>
      <c r="O828" s="16">
        <v>2018</v>
      </c>
      <c r="P828" s="16">
        <v>2019</v>
      </c>
    </row>
    <row r="829" spans="1:16" s="1" customFormat="1" ht="41.25" customHeight="1">
      <c r="A829" s="67">
        <v>26</v>
      </c>
      <c r="B829" s="62" t="s">
        <v>1914</v>
      </c>
      <c r="C829" s="62" t="s">
        <v>1915</v>
      </c>
      <c r="D829" s="62" t="s">
        <v>1916</v>
      </c>
      <c r="E829" s="58">
        <v>1200</v>
      </c>
      <c r="F829" s="62">
        <v>100</v>
      </c>
      <c r="G829" s="58">
        <v>6000</v>
      </c>
      <c r="H829" s="62">
        <v>100</v>
      </c>
      <c r="I829" s="77">
        <v>60</v>
      </c>
      <c r="J829" s="73">
        <v>40</v>
      </c>
      <c r="K829" s="77">
        <v>0</v>
      </c>
      <c r="L829" s="58">
        <v>6000</v>
      </c>
      <c r="M829" s="62" t="s">
        <v>1917</v>
      </c>
      <c r="N829" s="62">
        <v>40</v>
      </c>
      <c r="O829" s="16">
        <v>2018</v>
      </c>
      <c r="P829" s="16">
        <v>2019</v>
      </c>
    </row>
    <row r="830" spans="1:16" s="1" customFormat="1" ht="41.25" customHeight="1">
      <c r="A830" s="67">
        <v>27</v>
      </c>
      <c r="B830" s="62" t="s">
        <v>1918</v>
      </c>
      <c r="C830" s="62" t="s">
        <v>1919</v>
      </c>
      <c r="D830" s="62" t="s">
        <v>1920</v>
      </c>
      <c r="E830" s="58">
        <v>2200</v>
      </c>
      <c r="F830" s="62">
        <v>200</v>
      </c>
      <c r="G830" s="58">
        <v>12000</v>
      </c>
      <c r="H830" s="67">
        <v>200</v>
      </c>
      <c r="I830" s="77">
        <v>150</v>
      </c>
      <c r="J830" s="54">
        <v>50</v>
      </c>
      <c r="K830" s="77">
        <v>0</v>
      </c>
      <c r="L830" s="58">
        <v>12000</v>
      </c>
      <c r="M830" s="62" t="s">
        <v>1921</v>
      </c>
      <c r="N830" s="38">
        <v>50</v>
      </c>
      <c r="O830" s="16">
        <v>2018</v>
      </c>
      <c r="P830" s="16">
        <v>2019</v>
      </c>
    </row>
    <row r="831" spans="1:16" s="1" customFormat="1" ht="41.25" customHeight="1">
      <c r="A831" s="67">
        <v>28</v>
      </c>
      <c r="B831" s="62" t="s">
        <v>1922</v>
      </c>
      <c r="C831" s="62" t="s">
        <v>1919</v>
      </c>
      <c r="D831" s="62" t="s">
        <v>1923</v>
      </c>
      <c r="E831" s="58">
        <v>500</v>
      </c>
      <c r="F831" s="62">
        <v>60</v>
      </c>
      <c r="G831" s="58">
        <v>2000</v>
      </c>
      <c r="H831" s="62">
        <v>60</v>
      </c>
      <c r="I831" s="73">
        <v>40</v>
      </c>
      <c r="J831" s="73">
        <v>20</v>
      </c>
      <c r="K831" s="77">
        <v>0</v>
      </c>
      <c r="L831" s="58">
        <v>2000</v>
      </c>
      <c r="M831" s="62" t="s">
        <v>1924</v>
      </c>
      <c r="N831" s="62">
        <v>20</v>
      </c>
      <c r="O831" s="16">
        <v>2018</v>
      </c>
      <c r="P831" s="16">
        <v>2019</v>
      </c>
    </row>
    <row r="832" spans="1:16" s="1" customFormat="1" ht="41.25" customHeight="1">
      <c r="A832" s="67">
        <v>29</v>
      </c>
      <c r="B832" s="62" t="s">
        <v>1925</v>
      </c>
      <c r="C832" s="62" t="s">
        <v>1926</v>
      </c>
      <c r="D832" s="62" t="s">
        <v>1927</v>
      </c>
      <c r="E832" s="58">
        <v>1000</v>
      </c>
      <c r="F832" s="62">
        <v>100</v>
      </c>
      <c r="G832" s="58">
        <v>6000</v>
      </c>
      <c r="H832" s="62">
        <v>100</v>
      </c>
      <c r="I832" s="73">
        <v>60</v>
      </c>
      <c r="J832" s="73">
        <v>40</v>
      </c>
      <c r="K832" s="77">
        <v>0</v>
      </c>
      <c r="L832" s="58">
        <v>6000</v>
      </c>
      <c r="M832" s="62" t="s">
        <v>1928</v>
      </c>
      <c r="N832" s="62">
        <v>40</v>
      </c>
      <c r="O832" s="16">
        <v>2018</v>
      </c>
      <c r="P832" s="16">
        <v>2019</v>
      </c>
    </row>
    <row r="833" spans="1:16" s="1" customFormat="1" ht="41.25" customHeight="1">
      <c r="A833" s="67">
        <v>30</v>
      </c>
      <c r="B833" s="62" t="s">
        <v>1929</v>
      </c>
      <c r="C833" s="62" t="s">
        <v>1919</v>
      </c>
      <c r="D833" s="62" t="s">
        <v>1930</v>
      </c>
      <c r="E833" s="58">
        <v>1400</v>
      </c>
      <c r="F833" s="67">
        <v>130</v>
      </c>
      <c r="G833" s="58">
        <v>8000</v>
      </c>
      <c r="H833" s="67">
        <v>130</v>
      </c>
      <c r="I833" s="77">
        <v>80</v>
      </c>
      <c r="J833" s="54">
        <v>50</v>
      </c>
      <c r="K833" s="77">
        <v>0</v>
      </c>
      <c r="L833" s="58">
        <v>8000</v>
      </c>
      <c r="M833" s="62" t="s">
        <v>1931</v>
      </c>
      <c r="N833" s="38">
        <v>50</v>
      </c>
      <c r="O833" s="16">
        <v>2018</v>
      </c>
      <c r="P833" s="16">
        <v>2019</v>
      </c>
    </row>
    <row r="834" spans="1:16" s="1" customFormat="1" ht="31.5" customHeight="1">
      <c r="A834" s="67">
        <v>31</v>
      </c>
      <c r="B834" s="62" t="s">
        <v>1932</v>
      </c>
      <c r="C834" s="62" t="s">
        <v>1933</v>
      </c>
      <c r="D834" s="62" t="s">
        <v>1934</v>
      </c>
      <c r="E834" s="29">
        <v>12135</v>
      </c>
      <c r="F834" s="29">
        <v>500</v>
      </c>
      <c r="G834" s="29">
        <v>40000</v>
      </c>
      <c r="H834" s="29">
        <v>500</v>
      </c>
      <c r="I834" s="77">
        <v>0</v>
      </c>
      <c r="J834" s="54">
        <v>0</v>
      </c>
      <c r="K834" s="70">
        <v>500</v>
      </c>
      <c r="L834" s="29">
        <v>40000</v>
      </c>
      <c r="M834" s="16"/>
      <c r="N834" s="16"/>
      <c r="O834" s="16"/>
      <c r="P834" s="16"/>
    </row>
    <row r="835" spans="1:16" s="1" customFormat="1" ht="31.5" customHeight="1">
      <c r="A835" s="67">
        <v>32</v>
      </c>
      <c r="B835" s="62" t="s">
        <v>1935</v>
      </c>
      <c r="C835" s="62" t="s">
        <v>1936</v>
      </c>
      <c r="D835" s="62" t="s">
        <v>1937</v>
      </c>
      <c r="E835" s="42">
        <v>1685</v>
      </c>
      <c r="F835" s="42">
        <v>331</v>
      </c>
      <c r="G835" s="42">
        <v>29757</v>
      </c>
      <c r="H835" s="42">
        <v>331</v>
      </c>
      <c r="I835" s="77">
        <v>0</v>
      </c>
      <c r="J835" s="54">
        <v>0</v>
      </c>
      <c r="K835" s="70">
        <v>331</v>
      </c>
      <c r="L835" s="42">
        <v>29757</v>
      </c>
      <c r="M835" s="16"/>
      <c r="N835" s="16"/>
      <c r="O835" s="16"/>
      <c r="P835" s="16"/>
    </row>
    <row r="836" spans="1:16" s="1" customFormat="1" ht="31.5" customHeight="1">
      <c r="A836" s="67">
        <v>33</v>
      </c>
      <c r="B836" s="62" t="s">
        <v>1938</v>
      </c>
      <c r="C836" s="62" t="s">
        <v>1936</v>
      </c>
      <c r="D836" s="62" t="s">
        <v>1937</v>
      </c>
      <c r="E836" s="42">
        <v>1068</v>
      </c>
      <c r="F836" s="42">
        <v>213</v>
      </c>
      <c r="G836" s="42">
        <v>19141</v>
      </c>
      <c r="H836" s="42">
        <v>213</v>
      </c>
      <c r="I836" s="77">
        <v>0</v>
      </c>
      <c r="J836" s="54">
        <v>0</v>
      </c>
      <c r="K836" s="70">
        <v>213</v>
      </c>
      <c r="L836" s="42">
        <v>19141</v>
      </c>
      <c r="M836" s="16"/>
      <c r="N836" s="16"/>
      <c r="O836" s="16"/>
      <c r="P836" s="16"/>
    </row>
    <row r="837" spans="1:16" s="1" customFormat="1" ht="31.5" customHeight="1">
      <c r="A837" s="67">
        <v>34</v>
      </c>
      <c r="B837" s="62" t="s">
        <v>1939</v>
      </c>
      <c r="C837" s="62" t="s">
        <v>1936</v>
      </c>
      <c r="D837" s="62" t="s">
        <v>1937</v>
      </c>
      <c r="E837" s="42">
        <v>1033</v>
      </c>
      <c r="F837" s="42">
        <v>206</v>
      </c>
      <c r="G837" s="42">
        <v>18515</v>
      </c>
      <c r="H837" s="42">
        <v>206</v>
      </c>
      <c r="I837" s="77">
        <v>0</v>
      </c>
      <c r="J837" s="54">
        <v>0</v>
      </c>
      <c r="K837" s="70">
        <v>206</v>
      </c>
      <c r="L837" s="42">
        <v>18515</v>
      </c>
      <c r="M837" s="16"/>
      <c r="N837" s="16"/>
      <c r="O837" s="16"/>
      <c r="P837" s="16"/>
    </row>
    <row r="838" spans="1:16" s="1" customFormat="1" ht="22.5" customHeight="1">
      <c r="A838" s="67">
        <v>35</v>
      </c>
      <c r="B838" s="62" t="s">
        <v>1940</v>
      </c>
      <c r="C838" s="62" t="s">
        <v>1941</v>
      </c>
      <c r="D838" s="62" t="s">
        <v>1942</v>
      </c>
      <c r="E838" s="29">
        <v>2377</v>
      </c>
      <c r="F838" s="29">
        <v>474</v>
      </c>
      <c r="G838" s="29">
        <v>42612</v>
      </c>
      <c r="H838" s="29">
        <v>474</v>
      </c>
      <c r="I838" s="77">
        <v>0</v>
      </c>
      <c r="J838" s="54">
        <v>0</v>
      </c>
      <c r="K838" s="70">
        <v>474</v>
      </c>
      <c r="L838" s="29">
        <v>42612</v>
      </c>
      <c r="M838" s="16"/>
      <c r="N838" s="16"/>
      <c r="O838" s="16"/>
      <c r="P838" s="16"/>
    </row>
    <row r="839" spans="1:16" s="1" customFormat="1" ht="35.25" customHeight="1">
      <c r="A839" s="67">
        <v>36</v>
      </c>
      <c r="B839" s="62" t="s">
        <v>1943</v>
      </c>
      <c r="C839" s="58" t="s">
        <v>1944</v>
      </c>
      <c r="D839" s="58" t="s">
        <v>1945</v>
      </c>
      <c r="E839" s="58">
        <v>4569</v>
      </c>
      <c r="F839" s="67">
        <v>136</v>
      </c>
      <c r="G839" s="58">
        <v>13328</v>
      </c>
      <c r="H839" s="67">
        <v>136</v>
      </c>
      <c r="I839" s="77">
        <v>136</v>
      </c>
      <c r="J839" s="54">
        <v>0</v>
      </c>
      <c r="K839" s="77"/>
      <c r="L839" s="58">
        <v>13328</v>
      </c>
      <c r="M839" s="16"/>
      <c r="N839" s="16"/>
      <c r="O839" s="16"/>
      <c r="P839" s="16"/>
    </row>
    <row r="840" spans="1:16" s="1" customFormat="1" ht="31.5" customHeight="1">
      <c r="A840" s="67">
        <v>37</v>
      </c>
      <c r="B840" s="62" t="s">
        <v>1946</v>
      </c>
      <c r="C840" s="58" t="s">
        <v>1947</v>
      </c>
      <c r="D840" s="58" t="s">
        <v>1948</v>
      </c>
      <c r="E840" s="58">
        <v>6680</v>
      </c>
      <c r="F840" s="67">
        <v>160</v>
      </c>
      <c r="G840" s="58">
        <v>18560</v>
      </c>
      <c r="H840" s="67">
        <v>160</v>
      </c>
      <c r="I840" s="77">
        <v>0</v>
      </c>
      <c r="J840" s="54">
        <v>0</v>
      </c>
      <c r="K840" s="77">
        <v>160</v>
      </c>
      <c r="L840" s="58">
        <v>18560</v>
      </c>
      <c r="M840" s="16"/>
      <c r="N840" s="16"/>
      <c r="O840" s="16"/>
      <c r="P840" s="16"/>
    </row>
    <row r="841" spans="1:16" s="1" customFormat="1" ht="33" customHeight="1">
      <c r="A841" s="67">
        <v>38</v>
      </c>
      <c r="B841" s="62" t="s">
        <v>1949</v>
      </c>
      <c r="C841" s="58" t="s">
        <v>1950</v>
      </c>
      <c r="D841" s="58" t="s">
        <v>1951</v>
      </c>
      <c r="E841" s="58">
        <v>18000</v>
      </c>
      <c r="F841" s="67">
        <v>800</v>
      </c>
      <c r="G841" s="58">
        <v>96000</v>
      </c>
      <c r="H841" s="67">
        <v>800</v>
      </c>
      <c r="I841" s="77">
        <v>0</v>
      </c>
      <c r="J841" s="54">
        <v>0</v>
      </c>
      <c r="K841" s="77">
        <v>800</v>
      </c>
      <c r="L841" s="58">
        <v>96000</v>
      </c>
      <c r="M841" s="16"/>
      <c r="N841" s="16"/>
      <c r="O841" s="16"/>
      <c r="P841" s="16"/>
    </row>
    <row r="842" spans="1:16" s="1" customFormat="1" ht="20.25" customHeight="1">
      <c r="A842" s="64" t="s">
        <v>1952</v>
      </c>
      <c r="B842" s="64"/>
      <c r="C842" s="64"/>
      <c r="D842" s="64"/>
      <c r="E842" s="43">
        <f aca="true" t="shared" si="159" ref="E842:L842">SUM(E843+E863+E874+E878+E883+E886+E888+E890+E895)</f>
        <v>1665246</v>
      </c>
      <c r="F842" s="43">
        <f t="shared" si="159"/>
        <v>23550</v>
      </c>
      <c r="G842" s="43">
        <f t="shared" si="159"/>
        <v>2631677</v>
      </c>
      <c r="H842" s="43">
        <f t="shared" si="159"/>
        <v>23550</v>
      </c>
      <c r="I842" s="43">
        <f t="shared" si="159"/>
        <v>15294</v>
      </c>
      <c r="J842" s="43">
        <f t="shared" si="159"/>
        <v>5220</v>
      </c>
      <c r="K842" s="43">
        <f t="shared" si="159"/>
        <v>3036</v>
      </c>
      <c r="L842" s="43">
        <f t="shared" si="159"/>
        <v>2631677</v>
      </c>
      <c r="M842" s="51"/>
      <c r="N842" s="43">
        <f>N843+N863+N874+N878+N883+N886+N888+N890+N895</f>
        <v>5220</v>
      </c>
      <c r="O842" s="51"/>
      <c r="P842" s="51"/>
    </row>
    <row r="843" spans="1:16" s="1" customFormat="1" ht="20.25" customHeight="1">
      <c r="A843" s="64" t="s">
        <v>1270</v>
      </c>
      <c r="B843" s="64"/>
      <c r="C843" s="64"/>
      <c r="D843" s="64"/>
      <c r="E843" s="43">
        <f aca="true" t="shared" si="160" ref="E843:L843">SUM(E844:E862)</f>
        <v>802272</v>
      </c>
      <c r="F843" s="43">
        <f t="shared" si="160"/>
        <v>12864</v>
      </c>
      <c r="G843" s="43">
        <f t="shared" si="160"/>
        <v>1259763</v>
      </c>
      <c r="H843" s="43">
        <f t="shared" si="160"/>
        <v>12864</v>
      </c>
      <c r="I843" s="43">
        <f t="shared" si="160"/>
        <v>9524</v>
      </c>
      <c r="J843" s="43">
        <f t="shared" si="160"/>
        <v>2704</v>
      </c>
      <c r="K843" s="43">
        <f t="shared" si="160"/>
        <v>636</v>
      </c>
      <c r="L843" s="43">
        <f t="shared" si="160"/>
        <v>1259763</v>
      </c>
      <c r="M843" s="43"/>
      <c r="N843" s="43">
        <f>SUM(N844:N862)</f>
        <v>2704</v>
      </c>
      <c r="O843" s="43"/>
      <c r="P843" s="43"/>
    </row>
    <row r="844" spans="1:16" s="1" customFormat="1" ht="55.5" customHeight="1">
      <c r="A844" s="17">
        <v>1</v>
      </c>
      <c r="B844" s="17" t="s">
        <v>1953</v>
      </c>
      <c r="C844" s="17" t="s">
        <v>1954</v>
      </c>
      <c r="D844" s="17" t="s">
        <v>1955</v>
      </c>
      <c r="E844" s="17">
        <v>4100</v>
      </c>
      <c r="F844" s="17">
        <v>227</v>
      </c>
      <c r="G844" s="17">
        <v>14696</v>
      </c>
      <c r="H844" s="17">
        <v>227</v>
      </c>
      <c r="I844" s="298">
        <v>0</v>
      </c>
      <c r="J844" s="299">
        <v>227</v>
      </c>
      <c r="K844" s="300">
        <v>0</v>
      </c>
      <c r="L844" s="17">
        <v>14696</v>
      </c>
      <c r="M844" s="17" t="s">
        <v>1956</v>
      </c>
      <c r="N844" s="17">
        <v>227</v>
      </c>
      <c r="O844" s="17">
        <v>2018</v>
      </c>
      <c r="P844" s="17">
        <v>2019</v>
      </c>
    </row>
    <row r="845" spans="1:16" s="1" customFormat="1" ht="24.75" customHeight="1">
      <c r="A845" s="17">
        <v>2</v>
      </c>
      <c r="B845" s="17" t="s">
        <v>1957</v>
      </c>
      <c r="C845" s="17" t="s">
        <v>1958</v>
      </c>
      <c r="D845" s="17" t="s">
        <v>1959</v>
      </c>
      <c r="E845" s="17">
        <v>23000</v>
      </c>
      <c r="F845" s="17">
        <v>170</v>
      </c>
      <c r="G845" s="17">
        <v>39560</v>
      </c>
      <c r="H845" s="17">
        <v>170</v>
      </c>
      <c r="I845" s="298">
        <v>0</v>
      </c>
      <c r="J845" s="299">
        <v>170</v>
      </c>
      <c r="K845" s="300">
        <v>0</v>
      </c>
      <c r="L845" s="17">
        <v>39560</v>
      </c>
      <c r="M845" s="17" t="s">
        <v>1960</v>
      </c>
      <c r="N845" s="17">
        <v>170</v>
      </c>
      <c r="O845" s="17">
        <v>2018</v>
      </c>
      <c r="P845" s="17">
        <v>2019</v>
      </c>
    </row>
    <row r="846" spans="1:16" s="1" customFormat="1" ht="41.25" customHeight="1">
      <c r="A846" s="17">
        <v>3</v>
      </c>
      <c r="B846" s="17" t="s">
        <v>1961</v>
      </c>
      <c r="C846" s="17" t="s">
        <v>1958</v>
      </c>
      <c r="D846" s="17" t="s">
        <v>1962</v>
      </c>
      <c r="E846" s="17">
        <v>21000</v>
      </c>
      <c r="F846" s="17">
        <v>430</v>
      </c>
      <c r="G846" s="17">
        <v>47952</v>
      </c>
      <c r="H846" s="17">
        <v>430</v>
      </c>
      <c r="I846" s="298">
        <v>300</v>
      </c>
      <c r="J846" s="299">
        <v>130</v>
      </c>
      <c r="K846" s="300">
        <v>0</v>
      </c>
      <c r="L846" s="17">
        <v>47952</v>
      </c>
      <c r="M846" s="17" t="s">
        <v>1963</v>
      </c>
      <c r="N846" s="17">
        <v>130</v>
      </c>
      <c r="O846" s="17">
        <v>2018</v>
      </c>
      <c r="P846" s="17">
        <v>2019</v>
      </c>
    </row>
    <row r="847" spans="1:16" s="1" customFormat="1" ht="31.5" customHeight="1">
      <c r="A847" s="17">
        <v>4</v>
      </c>
      <c r="B847" s="17" t="s">
        <v>1964</v>
      </c>
      <c r="C847" s="17" t="s">
        <v>1965</v>
      </c>
      <c r="D847" s="17" t="s">
        <v>1966</v>
      </c>
      <c r="E847" s="17">
        <v>91000</v>
      </c>
      <c r="F847" s="17">
        <v>1198</v>
      </c>
      <c r="G847" s="17">
        <v>70000</v>
      </c>
      <c r="H847" s="17">
        <v>1198</v>
      </c>
      <c r="I847" s="298">
        <v>1198</v>
      </c>
      <c r="J847" s="299">
        <v>0</v>
      </c>
      <c r="K847" s="300">
        <v>0</v>
      </c>
      <c r="L847" s="17">
        <v>70000</v>
      </c>
      <c r="M847" s="17"/>
      <c r="N847" s="17"/>
      <c r="O847" s="17"/>
      <c r="P847" s="17"/>
    </row>
    <row r="848" spans="1:16" s="1" customFormat="1" ht="33" customHeight="1">
      <c r="A848" s="17">
        <v>5</v>
      </c>
      <c r="B848" s="17" t="s">
        <v>1967</v>
      </c>
      <c r="C848" s="17" t="s">
        <v>1965</v>
      </c>
      <c r="D848" s="17" t="s">
        <v>1968</v>
      </c>
      <c r="E848" s="17">
        <v>21000</v>
      </c>
      <c r="F848" s="17">
        <v>300</v>
      </c>
      <c r="G848" s="17">
        <v>30000</v>
      </c>
      <c r="H848" s="17">
        <v>300</v>
      </c>
      <c r="I848" s="298">
        <v>300</v>
      </c>
      <c r="J848" s="299">
        <v>0</v>
      </c>
      <c r="K848" s="300">
        <v>0</v>
      </c>
      <c r="L848" s="17">
        <v>30000</v>
      </c>
      <c r="M848" s="17"/>
      <c r="N848" s="17"/>
      <c r="O848" s="17"/>
      <c r="P848" s="17"/>
    </row>
    <row r="849" spans="1:16" s="1" customFormat="1" ht="27.75" customHeight="1">
      <c r="A849" s="17">
        <v>6</v>
      </c>
      <c r="B849" s="17" t="s">
        <v>1969</v>
      </c>
      <c r="C849" s="17" t="s">
        <v>1691</v>
      </c>
      <c r="D849" s="17" t="s">
        <v>1970</v>
      </c>
      <c r="E849" s="17">
        <v>125000</v>
      </c>
      <c r="F849" s="17">
        <v>2500</v>
      </c>
      <c r="G849" s="17">
        <v>212500</v>
      </c>
      <c r="H849" s="17">
        <v>2500</v>
      </c>
      <c r="I849" s="298">
        <v>2000</v>
      </c>
      <c r="J849" s="299">
        <v>500</v>
      </c>
      <c r="K849" s="300">
        <v>0</v>
      </c>
      <c r="L849" s="17">
        <v>212500</v>
      </c>
      <c r="M849" s="17" t="s">
        <v>1971</v>
      </c>
      <c r="N849" s="17">
        <v>500</v>
      </c>
      <c r="O849" s="17">
        <v>2018</v>
      </c>
      <c r="P849" s="17">
        <v>2020</v>
      </c>
    </row>
    <row r="850" spans="1:16" s="1" customFormat="1" ht="25.5" customHeight="1">
      <c r="A850" s="17">
        <v>7</v>
      </c>
      <c r="B850" s="17" t="s">
        <v>1972</v>
      </c>
      <c r="C850" s="17" t="s">
        <v>1691</v>
      </c>
      <c r="D850" s="17" t="s">
        <v>1973</v>
      </c>
      <c r="E850" s="17">
        <v>125000</v>
      </c>
      <c r="F850" s="17">
        <v>2203</v>
      </c>
      <c r="G850" s="17">
        <v>212500</v>
      </c>
      <c r="H850" s="17">
        <v>2203</v>
      </c>
      <c r="I850" s="298">
        <v>2203</v>
      </c>
      <c r="J850" s="299">
        <v>0</v>
      </c>
      <c r="K850" s="300">
        <v>0</v>
      </c>
      <c r="L850" s="17">
        <v>212500</v>
      </c>
      <c r="M850" s="17"/>
      <c r="N850" s="17"/>
      <c r="O850" s="17"/>
      <c r="P850" s="17"/>
    </row>
    <row r="851" spans="1:16" s="1" customFormat="1" ht="37.5" customHeight="1">
      <c r="A851" s="17">
        <v>8</v>
      </c>
      <c r="B851" s="17" t="s">
        <v>1974</v>
      </c>
      <c r="C851" s="17" t="s">
        <v>197</v>
      </c>
      <c r="D851" s="17" t="s">
        <v>1975</v>
      </c>
      <c r="E851" s="17">
        <v>30000</v>
      </c>
      <c r="F851" s="17">
        <v>677</v>
      </c>
      <c r="G851" s="17">
        <v>29723</v>
      </c>
      <c r="H851" s="17">
        <v>677</v>
      </c>
      <c r="I851" s="298">
        <v>0</v>
      </c>
      <c r="J851" s="299">
        <v>677</v>
      </c>
      <c r="K851" s="300">
        <v>0</v>
      </c>
      <c r="L851" s="17">
        <v>29723</v>
      </c>
      <c r="M851" s="17" t="s">
        <v>1976</v>
      </c>
      <c r="N851" s="17">
        <v>677</v>
      </c>
      <c r="O851" s="17">
        <v>2018</v>
      </c>
      <c r="P851" s="17">
        <v>2020</v>
      </c>
    </row>
    <row r="852" spans="1:16" s="1" customFormat="1" ht="43.5" customHeight="1">
      <c r="A852" s="17">
        <v>9</v>
      </c>
      <c r="B852" s="17" t="s">
        <v>1977</v>
      </c>
      <c r="C852" s="17" t="s">
        <v>1978</v>
      </c>
      <c r="D852" s="17" t="s">
        <v>1979</v>
      </c>
      <c r="E852" s="17">
        <v>120000</v>
      </c>
      <c r="F852" s="17">
        <v>1000</v>
      </c>
      <c r="G852" s="17">
        <v>120000</v>
      </c>
      <c r="H852" s="17">
        <v>1000</v>
      </c>
      <c r="I852" s="298">
        <v>0</v>
      </c>
      <c r="J852" s="299">
        <v>1000</v>
      </c>
      <c r="K852" s="300">
        <v>0</v>
      </c>
      <c r="L852" s="17">
        <v>120000</v>
      </c>
      <c r="M852" s="17" t="s">
        <v>1976</v>
      </c>
      <c r="N852" s="17">
        <v>1000</v>
      </c>
      <c r="O852" s="17">
        <v>2018</v>
      </c>
      <c r="P852" s="17">
        <v>2020</v>
      </c>
    </row>
    <row r="853" spans="1:16" s="1" customFormat="1" ht="27" customHeight="1">
      <c r="A853" s="17">
        <v>10</v>
      </c>
      <c r="B853" s="17" t="s">
        <v>1980</v>
      </c>
      <c r="C853" s="17" t="s">
        <v>1978</v>
      </c>
      <c r="D853" s="17" t="s">
        <v>1981</v>
      </c>
      <c r="E853" s="17">
        <v>33000</v>
      </c>
      <c r="F853" s="17">
        <v>300</v>
      </c>
      <c r="G853" s="17">
        <v>110000</v>
      </c>
      <c r="H853" s="17">
        <v>300</v>
      </c>
      <c r="I853" s="298">
        <v>300</v>
      </c>
      <c r="J853" s="299">
        <v>0</v>
      </c>
      <c r="K853" s="300">
        <v>0</v>
      </c>
      <c r="L853" s="17">
        <v>110000</v>
      </c>
      <c r="M853" s="17"/>
      <c r="N853" s="17"/>
      <c r="O853" s="17"/>
      <c r="P853" s="17"/>
    </row>
    <row r="854" spans="1:16" s="1" customFormat="1" ht="44.25" customHeight="1">
      <c r="A854" s="17">
        <v>11</v>
      </c>
      <c r="B854" s="17" t="s">
        <v>1982</v>
      </c>
      <c r="C854" s="17" t="s">
        <v>1983</v>
      </c>
      <c r="D854" s="17" t="s">
        <v>1984</v>
      </c>
      <c r="E854" s="17">
        <v>2200</v>
      </c>
      <c r="F854" s="17">
        <v>55</v>
      </c>
      <c r="G854" s="17">
        <v>4895</v>
      </c>
      <c r="H854" s="17">
        <v>55</v>
      </c>
      <c r="I854" s="298">
        <v>55</v>
      </c>
      <c r="J854" s="299">
        <v>0</v>
      </c>
      <c r="K854" s="300">
        <v>0</v>
      </c>
      <c r="L854" s="17">
        <v>4895</v>
      </c>
      <c r="M854" s="17"/>
      <c r="N854" s="17"/>
      <c r="O854" s="17"/>
      <c r="P854" s="17"/>
    </row>
    <row r="855" spans="1:16" s="1" customFormat="1" ht="66" customHeight="1">
      <c r="A855" s="17">
        <v>12</v>
      </c>
      <c r="B855" s="17" t="s">
        <v>1985</v>
      </c>
      <c r="C855" s="17" t="s">
        <v>1986</v>
      </c>
      <c r="D855" s="17" t="s">
        <v>1987</v>
      </c>
      <c r="E855" s="17">
        <v>4500</v>
      </c>
      <c r="F855" s="17">
        <v>268</v>
      </c>
      <c r="G855" s="17">
        <v>25000</v>
      </c>
      <c r="H855" s="17">
        <v>268</v>
      </c>
      <c r="I855" s="298">
        <v>268</v>
      </c>
      <c r="J855" s="299">
        <v>0</v>
      </c>
      <c r="K855" s="300">
        <v>0</v>
      </c>
      <c r="L855" s="17">
        <v>25000</v>
      </c>
      <c r="M855" s="17"/>
      <c r="N855" s="17"/>
      <c r="O855" s="17"/>
      <c r="P855" s="17"/>
    </row>
    <row r="856" spans="1:16" s="1" customFormat="1" ht="66" customHeight="1">
      <c r="A856" s="17">
        <v>13</v>
      </c>
      <c r="B856" s="17" t="s">
        <v>1988</v>
      </c>
      <c r="C856" s="17" t="s">
        <v>1989</v>
      </c>
      <c r="D856" s="17" t="s">
        <v>1990</v>
      </c>
      <c r="E856" s="17">
        <v>4600</v>
      </c>
      <c r="F856" s="17">
        <v>300</v>
      </c>
      <c r="G856" s="17">
        <v>29000</v>
      </c>
      <c r="H856" s="17">
        <v>300</v>
      </c>
      <c r="I856" s="298">
        <v>300</v>
      </c>
      <c r="J856" s="299">
        <v>0</v>
      </c>
      <c r="K856" s="300">
        <v>0</v>
      </c>
      <c r="L856" s="17">
        <v>29000</v>
      </c>
      <c r="M856" s="17"/>
      <c r="N856" s="17"/>
      <c r="O856" s="17"/>
      <c r="P856" s="17"/>
    </row>
    <row r="857" spans="1:16" s="1" customFormat="1" ht="69" customHeight="1">
      <c r="A857" s="17">
        <v>14</v>
      </c>
      <c r="B857" s="17" t="s">
        <v>1991</v>
      </c>
      <c r="C857" s="17" t="s">
        <v>1992</v>
      </c>
      <c r="D857" s="17" t="s">
        <v>1993</v>
      </c>
      <c r="E857" s="17">
        <v>4350</v>
      </c>
      <c r="F857" s="17">
        <v>300</v>
      </c>
      <c r="G857" s="17">
        <v>30000</v>
      </c>
      <c r="H857" s="17">
        <v>300</v>
      </c>
      <c r="I857" s="298">
        <v>0</v>
      </c>
      <c r="J857" s="299">
        <v>0</v>
      </c>
      <c r="K857" s="300">
        <v>300</v>
      </c>
      <c r="L857" s="17">
        <v>30000</v>
      </c>
      <c r="M857" s="17"/>
      <c r="N857" s="17"/>
      <c r="O857" s="17"/>
      <c r="P857" s="17"/>
    </row>
    <row r="858" spans="1:16" s="1" customFormat="1" ht="42.75" customHeight="1">
      <c r="A858" s="17">
        <v>15</v>
      </c>
      <c r="B858" s="17" t="s">
        <v>1994</v>
      </c>
      <c r="C858" s="17" t="s">
        <v>1995</v>
      </c>
      <c r="D858" s="17" t="s">
        <v>1996</v>
      </c>
      <c r="E858" s="17">
        <v>15000</v>
      </c>
      <c r="F858" s="17">
        <v>336</v>
      </c>
      <c r="G858" s="17">
        <v>16590</v>
      </c>
      <c r="H858" s="17">
        <v>336</v>
      </c>
      <c r="I858" s="298">
        <v>0</v>
      </c>
      <c r="J858" s="299">
        <v>0</v>
      </c>
      <c r="K858" s="300">
        <v>336</v>
      </c>
      <c r="L858" s="17">
        <v>16590</v>
      </c>
      <c r="M858" s="17"/>
      <c r="N858" s="17"/>
      <c r="O858" s="17"/>
      <c r="P858" s="17"/>
    </row>
    <row r="859" spans="1:16" s="1" customFormat="1" ht="79.5" customHeight="1">
      <c r="A859" s="17">
        <v>16</v>
      </c>
      <c r="B859" s="17" t="s">
        <v>1997</v>
      </c>
      <c r="C859" s="17" t="s">
        <v>1998</v>
      </c>
      <c r="D859" s="17" t="s">
        <v>1999</v>
      </c>
      <c r="E859" s="17">
        <v>100674</v>
      </c>
      <c r="F859" s="17">
        <v>1200</v>
      </c>
      <c r="G859" s="17">
        <v>135947</v>
      </c>
      <c r="H859" s="17">
        <v>1200</v>
      </c>
      <c r="I859" s="298">
        <v>1200</v>
      </c>
      <c r="J859" s="299">
        <v>0</v>
      </c>
      <c r="K859" s="300">
        <v>0</v>
      </c>
      <c r="L859" s="17">
        <v>135947</v>
      </c>
      <c r="M859" s="17"/>
      <c r="N859" s="17"/>
      <c r="O859" s="17"/>
      <c r="P859" s="17"/>
    </row>
    <row r="860" spans="1:16" s="1" customFormat="1" ht="45" customHeight="1">
      <c r="A860" s="17">
        <v>17</v>
      </c>
      <c r="B860" s="17" t="s">
        <v>2000</v>
      </c>
      <c r="C860" s="17" t="s">
        <v>2001</v>
      </c>
      <c r="D860" s="17" t="s">
        <v>2002</v>
      </c>
      <c r="E860" s="17">
        <v>24725</v>
      </c>
      <c r="F860" s="17">
        <v>400</v>
      </c>
      <c r="G860" s="17">
        <v>46400</v>
      </c>
      <c r="H860" s="17">
        <v>400</v>
      </c>
      <c r="I860" s="298">
        <v>400</v>
      </c>
      <c r="J860" s="299">
        <v>0</v>
      </c>
      <c r="K860" s="300">
        <v>0</v>
      </c>
      <c r="L860" s="17">
        <v>46400</v>
      </c>
      <c r="M860" s="17"/>
      <c r="N860" s="17"/>
      <c r="O860" s="17"/>
      <c r="P860" s="17"/>
    </row>
    <row r="861" spans="1:16" s="1" customFormat="1" ht="57.75" customHeight="1">
      <c r="A861" s="17">
        <v>18</v>
      </c>
      <c r="B861" s="17" t="s">
        <v>2003</v>
      </c>
      <c r="C861" s="17" t="s">
        <v>2001</v>
      </c>
      <c r="D861" s="17" t="s">
        <v>2004</v>
      </c>
      <c r="E861" s="17">
        <v>20237</v>
      </c>
      <c r="F861" s="17">
        <v>200</v>
      </c>
      <c r="G861" s="17">
        <v>21000</v>
      </c>
      <c r="H861" s="17">
        <v>200</v>
      </c>
      <c r="I861" s="298">
        <v>200</v>
      </c>
      <c r="J861" s="299">
        <v>0</v>
      </c>
      <c r="K861" s="300">
        <v>0</v>
      </c>
      <c r="L861" s="17">
        <v>21000</v>
      </c>
      <c r="M861" s="17"/>
      <c r="N861" s="17"/>
      <c r="O861" s="17"/>
      <c r="P861" s="17"/>
    </row>
    <row r="862" spans="1:16" s="1" customFormat="1" ht="32.25" customHeight="1">
      <c r="A862" s="17">
        <v>19</v>
      </c>
      <c r="B862" s="17" t="s">
        <v>2005</v>
      </c>
      <c r="C862" s="17" t="s">
        <v>2001</v>
      </c>
      <c r="D862" s="17" t="s">
        <v>2006</v>
      </c>
      <c r="E862" s="17">
        <v>32886</v>
      </c>
      <c r="F862" s="17">
        <v>800</v>
      </c>
      <c r="G862" s="17">
        <v>64000</v>
      </c>
      <c r="H862" s="17">
        <v>800</v>
      </c>
      <c r="I862" s="298">
        <v>800</v>
      </c>
      <c r="J862" s="299">
        <v>0</v>
      </c>
      <c r="K862" s="300">
        <v>0</v>
      </c>
      <c r="L862" s="17">
        <v>64000</v>
      </c>
      <c r="M862" s="17"/>
      <c r="N862" s="17"/>
      <c r="O862" s="17"/>
      <c r="P862" s="17"/>
    </row>
    <row r="863" spans="1:16" s="1" customFormat="1" ht="24" customHeight="1">
      <c r="A863" s="64" t="s">
        <v>2007</v>
      </c>
      <c r="B863" s="64"/>
      <c r="C863" s="64"/>
      <c r="D863" s="64"/>
      <c r="E863" s="43">
        <f aca="true" t="shared" si="161" ref="E863:L863">SUM(E864:E873)</f>
        <v>377663</v>
      </c>
      <c r="F863" s="43">
        <f t="shared" si="161"/>
        <v>2558</v>
      </c>
      <c r="G863" s="43">
        <f t="shared" si="161"/>
        <v>257210</v>
      </c>
      <c r="H863" s="43">
        <f t="shared" si="161"/>
        <v>2558</v>
      </c>
      <c r="I863" s="43">
        <f t="shared" si="161"/>
        <v>1548</v>
      </c>
      <c r="J863" s="43">
        <f t="shared" si="161"/>
        <v>0</v>
      </c>
      <c r="K863" s="43">
        <f t="shared" si="161"/>
        <v>1010</v>
      </c>
      <c r="L863" s="43">
        <f t="shared" si="161"/>
        <v>257210</v>
      </c>
      <c r="M863" s="51"/>
      <c r="N863" s="51"/>
      <c r="O863" s="237"/>
      <c r="P863" s="237"/>
    </row>
    <row r="864" spans="1:16" s="1" customFormat="1" ht="80.25" customHeight="1">
      <c r="A864" s="16">
        <v>20</v>
      </c>
      <c r="B864" s="266" t="s">
        <v>2008</v>
      </c>
      <c r="C864" s="266" t="s">
        <v>2009</v>
      </c>
      <c r="D864" s="266" t="s">
        <v>2010</v>
      </c>
      <c r="E864" s="267">
        <v>85000</v>
      </c>
      <c r="F864" s="92">
        <v>330</v>
      </c>
      <c r="G864" s="268">
        <v>36100</v>
      </c>
      <c r="H864" s="92">
        <v>330</v>
      </c>
      <c r="I864" s="301">
        <v>330</v>
      </c>
      <c r="J864" s="302">
        <v>0</v>
      </c>
      <c r="K864" s="303">
        <v>0</v>
      </c>
      <c r="L864" s="268">
        <v>36100</v>
      </c>
      <c r="M864" s="50"/>
      <c r="N864" s="50"/>
      <c r="O864" s="229"/>
      <c r="P864" s="229"/>
    </row>
    <row r="865" spans="1:16" s="1" customFormat="1" ht="45.75" customHeight="1">
      <c r="A865" s="16">
        <v>21</v>
      </c>
      <c r="B865" s="266" t="s">
        <v>2011</v>
      </c>
      <c r="C865" s="266" t="s">
        <v>2009</v>
      </c>
      <c r="D865" s="266" t="s">
        <v>2012</v>
      </c>
      <c r="E865" s="267">
        <v>40200</v>
      </c>
      <c r="F865" s="92">
        <v>268</v>
      </c>
      <c r="G865" s="268">
        <v>32160</v>
      </c>
      <c r="H865" s="92">
        <v>268</v>
      </c>
      <c r="I865" s="301">
        <v>268</v>
      </c>
      <c r="J865" s="302">
        <v>0</v>
      </c>
      <c r="K865" s="303">
        <v>0</v>
      </c>
      <c r="L865" s="268">
        <v>32160</v>
      </c>
      <c r="M865" s="50"/>
      <c r="N865" s="50"/>
      <c r="O865" s="229"/>
      <c r="P865" s="229"/>
    </row>
    <row r="866" spans="1:16" s="1" customFormat="1" ht="21.75" customHeight="1">
      <c r="A866" s="16">
        <v>22</v>
      </c>
      <c r="B866" s="266" t="s">
        <v>2013</v>
      </c>
      <c r="C866" s="266" t="s">
        <v>2009</v>
      </c>
      <c r="D866" s="266" t="s">
        <v>2014</v>
      </c>
      <c r="E866" s="267">
        <v>178000</v>
      </c>
      <c r="F866" s="92">
        <v>840</v>
      </c>
      <c r="G866" s="268">
        <v>99300</v>
      </c>
      <c r="H866" s="92">
        <v>840</v>
      </c>
      <c r="I866" s="301">
        <v>840</v>
      </c>
      <c r="J866" s="302">
        <v>0</v>
      </c>
      <c r="K866" s="303">
        <v>0</v>
      </c>
      <c r="L866" s="268">
        <v>99300</v>
      </c>
      <c r="M866" s="50"/>
      <c r="N866" s="50"/>
      <c r="O866" s="229"/>
      <c r="P866" s="229"/>
    </row>
    <row r="867" spans="1:16" s="1" customFormat="1" ht="32.25" customHeight="1">
      <c r="A867" s="16">
        <v>23</v>
      </c>
      <c r="B867" s="266" t="s">
        <v>2015</v>
      </c>
      <c r="C867" s="266" t="s">
        <v>2009</v>
      </c>
      <c r="D867" s="266" t="s">
        <v>2016</v>
      </c>
      <c r="E867" s="267">
        <v>26500</v>
      </c>
      <c r="F867" s="92">
        <v>110</v>
      </c>
      <c r="G867" s="268">
        <v>17600</v>
      </c>
      <c r="H867" s="92">
        <v>110</v>
      </c>
      <c r="I867" s="301">
        <v>110</v>
      </c>
      <c r="J867" s="302">
        <v>0</v>
      </c>
      <c r="K867" s="303">
        <v>0</v>
      </c>
      <c r="L867" s="268">
        <v>17600</v>
      </c>
      <c r="M867" s="50"/>
      <c r="N867" s="50"/>
      <c r="O867" s="229"/>
      <c r="P867" s="229"/>
    </row>
    <row r="868" spans="1:16" s="1" customFormat="1" ht="29.25" customHeight="1">
      <c r="A868" s="16">
        <v>24</v>
      </c>
      <c r="B868" s="266" t="s">
        <v>2017</v>
      </c>
      <c r="C868" s="266" t="s">
        <v>2018</v>
      </c>
      <c r="D868" s="266" t="s">
        <v>2019</v>
      </c>
      <c r="E868" s="267">
        <v>2850</v>
      </c>
      <c r="F868" s="92">
        <v>380</v>
      </c>
      <c r="G868" s="268">
        <v>36610</v>
      </c>
      <c r="H868" s="92">
        <v>380</v>
      </c>
      <c r="I868" s="301">
        <v>0</v>
      </c>
      <c r="J868" s="302">
        <v>0</v>
      </c>
      <c r="K868" s="303">
        <v>380</v>
      </c>
      <c r="L868" s="268">
        <v>36610</v>
      </c>
      <c r="M868" s="50"/>
      <c r="N868" s="50"/>
      <c r="O868" s="229"/>
      <c r="P868" s="229"/>
    </row>
    <row r="869" spans="1:16" s="1" customFormat="1" ht="29.25" customHeight="1">
      <c r="A869" s="16">
        <v>25</v>
      </c>
      <c r="B869" s="266" t="s">
        <v>2020</v>
      </c>
      <c r="C869" s="266" t="s">
        <v>2021</v>
      </c>
      <c r="D869" s="266" t="s">
        <v>2022</v>
      </c>
      <c r="E869" s="267">
        <v>1800</v>
      </c>
      <c r="F869" s="92">
        <v>200</v>
      </c>
      <c r="G869" s="268">
        <v>19480</v>
      </c>
      <c r="H869" s="92">
        <v>200</v>
      </c>
      <c r="I869" s="301">
        <v>0</v>
      </c>
      <c r="J869" s="302">
        <v>0</v>
      </c>
      <c r="K869" s="303">
        <v>200</v>
      </c>
      <c r="L869" s="268">
        <v>19480</v>
      </c>
      <c r="M869" s="50"/>
      <c r="N869" s="50"/>
      <c r="O869" s="229"/>
      <c r="P869" s="229"/>
    </row>
    <row r="870" spans="1:16" s="1" customFormat="1" ht="60" customHeight="1">
      <c r="A870" s="16">
        <v>26</v>
      </c>
      <c r="B870" s="78" t="s">
        <v>2023</v>
      </c>
      <c r="C870" s="78" t="s">
        <v>2024</v>
      </c>
      <c r="D870" s="78" t="s">
        <v>2025</v>
      </c>
      <c r="E870" s="267">
        <v>7252</v>
      </c>
      <c r="F870" s="78">
        <v>72</v>
      </c>
      <c r="G870" s="268">
        <v>2580</v>
      </c>
      <c r="H870" s="78">
        <v>72</v>
      </c>
      <c r="I870" s="301">
        <v>0</v>
      </c>
      <c r="J870" s="302">
        <v>0</v>
      </c>
      <c r="K870" s="78">
        <v>72</v>
      </c>
      <c r="L870" s="268">
        <v>2580</v>
      </c>
      <c r="M870" s="50"/>
      <c r="N870" s="50"/>
      <c r="O870" s="229"/>
      <c r="P870" s="229"/>
    </row>
    <row r="871" spans="1:16" s="1" customFormat="1" ht="46.5" customHeight="1">
      <c r="A871" s="16">
        <v>27</v>
      </c>
      <c r="B871" s="78" t="s">
        <v>2026</v>
      </c>
      <c r="C871" s="78" t="s">
        <v>2024</v>
      </c>
      <c r="D871" s="78" t="s">
        <v>2027</v>
      </c>
      <c r="E871" s="267">
        <v>12590</v>
      </c>
      <c r="F871" s="78">
        <v>125</v>
      </c>
      <c r="G871" s="268">
        <v>3600</v>
      </c>
      <c r="H871" s="78">
        <v>125</v>
      </c>
      <c r="I871" s="301">
        <v>0</v>
      </c>
      <c r="J871" s="302">
        <v>0</v>
      </c>
      <c r="K871" s="78">
        <v>125</v>
      </c>
      <c r="L871" s="268">
        <v>3600</v>
      </c>
      <c r="M871" s="51"/>
      <c r="N871" s="51"/>
      <c r="O871" s="237"/>
      <c r="P871" s="237"/>
    </row>
    <row r="872" spans="1:16" s="1" customFormat="1" ht="44.25" customHeight="1">
      <c r="A872" s="16">
        <v>28</v>
      </c>
      <c r="B872" s="78" t="s">
        <v>2028</v>
      </c>
      <c r="C872" s="78" t="s">
        <v>2024</v>
      </c>
      <c r="D872" s="78" t="s">
        <v>2029</v>
      </c>
      <c r="E872" s="267">
        <v>11080</v>
      </c>
      <c r="F872" s="78">
        <v>110</v>
      </c>
      <c r="G872" s="268">
        <v>4100</v>
      </c>
      <c r="H872" s="78">
        <v>110</v>
      </c>
      <c r="I872" s="301">
        <v>0</v>
      </c>
      <c r="J872" s="302">
        <v>0</v>
      </c>
      <c r="K872" s="78">
        <v>110</v>
      </c>
      <c r="L872" s="268">
        <v>4100</v>
      </c>
      <c r="M872" s="50"/>
      <c r="N872" s="50"/>
      <c r="O872" s="229"/>
      <c r="P872" s="229"/>
    </row>
    <row r="873" spans="1:16" s="1" customFormat="1" ht="47.25" customHeight="1">
      <c r="A873" s="16">
        <v>29</v>
      </c>
      <c r="B873" s="78" t="s">
        <v>2030</v>
      </c>
      <c r="C873" s="78" t="s">
        <v>2024</v>
      </c>
      <c r="D873" s="78" t="s">
        <v>2031</v>
      </c>
      <c r="E873" s="267">
        <v>12391</v>
      </c>
      <c r="F873" s="78">
        <v>123</v>
      </c>
      <c r="G873" s="268">
        <v>5680</v>
      </c>
      <c r="H873" s="78">
        <v>123</v>
      </c>
      <c r="I873" s="301">
        <v>0</v>
      </c>
      <c r="J873" s="302">
        <v>0</v>
      </c>
      <c r="K873" s="78">
        <v>123</v>
      </c>
      <c r="L873" s="268">
        <v>5680</v>
      </c>
      <c r="M873" s="50"/>
      <c r="N873" s="50"/>
      <c r="O873" s="229"/>
      <c r="P873" s="229"/>
    </row>
    <row r="874" spans="1:16" s="1" customFormat="1" ht="26.25" customHeight="1">
      <c r="A874" s="64" t="s">
        <v>2032</v>
      </c>
      <c r="B874" s="64"/>
      <c r="C874" s="64"/>
      <c r="D874" s="64"/>
      <c r="E874" s="43">
        <f aca="true" t="shared" si="162" ref="E874:L874">SUM(E875:E877)</f>
        <v>90497</v>
      </c>
      <c r="F874" s="43">
        <f t="shared" si="162"/>
        <v>1100</v>
      </c>
      <c r="G874" s="43">
        <f t="shared" si="162"/>
        <v>100365</v>
      </c>
      <c r="H874" s="43">
        <f t="shared" si="162"/>
        <v>1100</v>
      </c>
      <c r="I874" s="43">
        <f t="shared" si="162"/>
        <v>1100</v>
      </c>
      <c r="J874" s="43">
        <f t="shared" si="162"/>
        <v>0</v>
      </c>
      <c r="K874" s="43">
        <f t="shared" si="162"/>
        <v>0</v>
      </c>
      <c r="L874" s="43">
        <f t="shared" si="162"/>
        <v>100365</v>
      </c>
      <c r="M874" s="51"/>
      <c r="N874" s="51"/>
      <c r="O874" s="237"/>
      <c r="P874" s="237"/>
    </row>
    <row r="875" spans="1:16" s="1" customFormat="1" ht="47.25" customHeight="1">
      <c r="A875" s="16">
        <v>30</v>
      </c>
      <c r="B875" s="269" t="s">
        <v>2033</v>
      </c>
      <c r="C875" s="269" t="s">
        <v>2034</v>
      </c>
      <c r="D875" s="269" t="s">
        <v>2035</v>
      </c>
      <c r="E875" s="270">
        <v>50497</v>
      </c>
      <c r="F875" s="271">
        <v>600</v>
      </c>
      <c r="G875" s="272">
        <v>73665</v>
      </c>
      <c r="H875" s="273">
        <v>600</v>
      </c>
      <c r="I875" s="304">
        <v>600</v>
      </c>
      <c r="J875" s="305">
        <v>0</v>
      </c>
      <c r="K875" s="306">
        <v>0</v>
      </c>
      <c r="L875" s="307">
        <v>73665</v>
      </c>
      <c r="M875" s="50"/>
      <c r="N875" s="50"/>
      <c r="O875" s="229"/>
      <c r="P875" s="308"/>
    </row>
    <row r="876" spans="1:16" s="1" customFormat="1" ht="37.5" customHeight="1">
      <c r="A876" s="16">
        <v>31</v>
      </c>
      <c r="B876" s="269" t="s">
        <v>2036</v>
      </c>
      <c r="C876" s="269" t="s">
        <v>2034</v>
      </c>
      <c r="D876" s="269" t="s">
        <v>2037</v>
      </c>
      <c r="E876" s="270">
        <v>8000</v>
      </c>
      <c r="F876" s="271">
        <v>100</v>
      </c>
      <c r="G876" s="272">
        <v>5340</v>
      </c>
      <c r="H876" s="273">
        <v>100</v>
      </c>
      <c r="I876" s="304">
        <v>100</v>
      </c>
      <c r="J876" s="305">
        <v>0</v>
      </c>
      <c r="K876" s="306">
        <v>0</v>
      </c>
      <c r="L876" s="307">
        <v>5340</v>
      </c>
      <c r="M876" s="50"/>
      <c r="N876" s="50"/>
      <c r="O876" s="229"/>
      <c r="P876" s="308"/>
    </row>
    <row r="877" spans="1:16" s="1" customFormat="1" ht="33.75" customHeight="1">
      <c r="A877" s="16">
        <v>32</v>
      </c>
      <c r="B877" s="269" t="s">
        <v>2038</v>
      </c>
      <c r="C877" s="269" t="s">
        <v>2034</v>
      </c>
      <c r="D877" s="269" t="s">
        <v>2039</v>
      </c>
      <c r="E877" s="270">
        <v>32000</v>
      </c>
      <c r="F877" s="271">
        <v>400</v>
      </c>
      <c r="G877" s="272">
        <v>21360</v>
      </c>
      <c r="H877" s="273">
        <v>400</v>
      </c>
      <c r="I877" s="304">
        <v>400</v>
      </c>
      <c r="J877" s="305">
        <v>0</v>
      </c>
      <c r="K877" s="306">
        <v>0</v>
      </c>
      <c r="L877" s="307">
        <v>21360</v>
      </c>
      <c r="M877" s="50"/>
      <c r="N877" s="50"/>
      <c r="O877" s="229"/>
      <c r="P877" s="308"/>
    </row>
    <row r="878" spans="1:16" s="1" customFormat="1" ht="30" customHeight="1">
      <c r="A878" s="64" t="s">
        <v>2040</v>
      </c>
      <c r="B878" s="64"/>
      <c r="C878" s="64"/>
      <c r="D878" s="64"/>
      <c r="E878" s="43">
        <f aca="true" t="shared" si="163" ref="E878:L878">SUM(E879:E882)</f>
        <v>33191</v>
      </c>
      <c r="F878" s="43">
        <f t="shared" si="163"/>
        <v>1390</v>
      </c>
      <c r="G878" s="43">
        <f t="shared" si="163"/>
        <v>78500</v>
      </c>
      <c r="H878" s="43">
        <f t="shared" si="163"/>
        <v>1390</v>
      </c>
      <c r="I878" s="43">
        <f t="shared" si="163"/>
        <v>0</v>
      </c>
      <c r="J878" s="43">
        <f t="shared" si="163"/>
        <v>0</v>
      </c>
      <c r="K878" s="43">
        <f t="shared" si="163"/>
        <v>1390</v>
      </c>
      <c r="L878" s="43">
        <f t="shared" si="163"/>
        <v>78500</v>
      </c>
      <c r="M878" s="51"/>
      <c r="N878" s="51"/>
      <c r="O878" s="237"/>
      <c r="P878" s="237"/>
    </row>
    <row r="879" spans="1:16" s="1" customFormat="1" ht="46.5" customHeight="1">
      <c r="A879" s="16">
        <v>33</v>
      </c>
      <c r="B879" s="269" t="s">
        <v>2041</v>
      </c>
      <c r="C879" s="269" t="s">
        <v>2042</v>
      </c>
      <c r="D879" s="269" t="s">
        <v>2043</v>
      </c>
      <c r="E879" s="274">
        <v>11000</v>
      </c>
      <c r="F879" s="275">
        <v>500</v>
      </c>
      <c r="G879" s="276">
        <v>28000</v>
      </c>
      <c r="H879" s="277">
        <v>500</v>
      </c>
      <c r="I879" s="309">
        <v>0</v>
      </c>
      <c r="J879" s="310">
        <v>0</v>
      </c>
      <c r="K879" s="311">
        <v>500</v>
      </c>
      <c r="L879" s="312">
        <v>28000</v>
      </c>
      <c r="M879" s="50"/>
      <c r="N879" s="50"/>
      <c r="O879" s="229"/>
      <c r="P879" s="308"/>
    </row>
    <row r="880" spans="1:16" s="1" customFormat="1" ht="40.5" customHeight="1">
      <c r="A880" s="16">
        <v>34</v>
      </c>
      <c r="B880" s="269" t="s">
        <v>2044</v>
      </c>
      <c r="C880" s="269" t="s">
        <v>2045</v>
      </c>
      <c r="D880" s="269" t="s">
        <v>2046</v>
      </c>
      <c r="E880" s="274">
        <v>9800</v>
      </c>
      <c r="F880" s="275">
        <v>400</v>
      </c>
      <c r="G880" s="276">
        <v>22000</v>
      </c>
      <c r="H880" s="277">
        <v>400</v>
      </c>
      <c r="I880" s="309">
        <v>0</v>
      </c>
      <c r="J880" s="310">
        <v>0</v>
      </c>
      <c r="K880" s="311">
        <v>400</v>
      </c>
      <c r="L880" s="312">
        <v>22000</v>
      </c>
      <c r="M880" s="50"/>
      <c r="N880" s="50"/>
      <c r="O880" s="229"/>
      <c r="P880" s="308"/>
    </row>
    <row r="881" spans="1:16" s="1" customFormat="1" ht="36.75" customHeight="1">
      <c r="A881" s="16">
        <v>35</v>
      </c>
      <c r="B881" s="278" t="s">
        <v>2047</v>
      </c>
      <c r="C881" s="278" t="s">
        <v>2048</v>
      </c>
      <c r="D881" s="278" t="s">
        <v>2049</v>
      </c>
      <c r="E881" s="269">
        <v>7591</v>
      </c>
      <c r="F881" s="269">
        <v>200</v>
      </c>
      <c r="G881" s="269">
        <v>12000</v>
      </c>
      <c r="H881" s="269">
        <v>200</v>
      </c>
      <c r="I881" s="269">
        <v>0</v>
      </c>
      <c r="J881" s="269">
        <v>0</v>
      </c>
      <c r="K881" s="269">
        <v>200</v>
      </c>
      <c r="L881" s="269">
        <v>12000</v>
      </c>
      <c r="M881" s="50"/>
      <c r="N881" s="50"/>
      <c r="O881" s="229"/>
      <c r="P881" s="229"/>
    </row>
    <row r="882" spans="1:16" s="1" customFormat="1" ht="22.5" customHeight="1">
      <c r="A882" s="16">
        <v>36</v>
      </c>
      <c r="B882" s="279" t="s">
        <v>2050</v>
      </c>
      <c r="C882" s="279" t="s">
        <v>2048</v>
      </c>
      <c r="D882" s="279" t="s">
        <v>2051</v>
      </c>
      <c r="E882" s="274">
        <v>4800</v>
      </c>
      <c r="F882" s="275">
        <v>290</v>
      </c>
      <c r="G882" s="276">
        <v>16500</v>
      </c>
      <c r="H882" s="277">
        <v>290</v>
      </c>
      <c r="I882" s="309">
        <v>0</v>
      </c>
      <c r="J882" s="310">
        <v>0</v>
      </c>
      <c r="K882" s="311">
        <v>290</v>
      </c>
      <c r="L882" s="312">
        <v>16500</v>
      </c>
      <c r="M882" s="50"/>
      <c r="N882" s="50"/>
      <c r="O882" s="229"/>
      <c r="P882" s="229"/>
    </row>
    <row r="883" spans="1:16" s="1" customFormat="1" ht="31.5" customHeight="1">
      <c r="A883" s="64" t="s">
        <v>2052</v>
      </c>
      <c r="B883" s="64"/>
      <c r="C883" s="64"/>
      <c r="D883" s="64"/>
      <c r="E883" s="43">
        <f aca="true" t="shared" si="164" ref="E883:L883">E884+E885</f>
        <v>74151</v>
      </c>
      <c r="F883" s="43">
        <f t="shared" si="164"/>
        <v>1200</v>
      </c>
      <c r="G883" s="43">
        <f t="shared" si="164"/>
        <v>468277</v>
      </c>
      <c r="H883" s="43">
        <f t="shared" si="164"/>
        <v>1200</v>
      </c>
      <c r="I883" s="43">
        <f t="shared" si="164"/>
        <v>500</v>
      </c>
      <c r="J883" s="43">
        <f t="shared" si="164"/>
        <v>700</v>
      </c>
      <c r="K883" s="43">
        <f t="shared" si="164"/>
        <v>0</v>
      </c>
      <c r="L883" s="43">
        <f t="shared" si="164"/>
        <v>468277</v>
      </c>
      <c r="M883" s="51"/>
      <c r="N883" s="51">
        <f>N884</f>
        <v>700</v>
      </c>
      <c r="O883" s="237"/>
      <c r="P883" s="237"/>
    </row>
    <row r="884" spans="1:16" s="1" customFormat="1" ht="42" customHeight="1">
      <c r="A884" s="16">
        <v>37</v>
      </c>
      <c r="B884" s="269" t="s">
        <v>2053</v>
      </c>
      <c r="C884" s="269" t="s">
        <v>2054</v>
      </c>
      <c r="D884" s="269" t="s">
        <v>2055</v>
      </c>
      <c r="E884" s="280">
        <v>48966</v>
      </c>
      <c r="F884" s="281">
        <v>700</v>
      </c>
      <c r="G884" s="282">
        <v>75622</v>
      </c>
      <c r="H884" s="281">
        <v>700</v>
      </c>
      <c r="I884" s="313">
        <v>0</v>
      </c>
      <c r="J884" s="314">
        <v>700</v>
      </c>
      <c r="K884" s="315">
        <v>0</v>
      </c>
      <c r="L884" s="316">
        <v>75622</v>
      </c>
      <c r="M884" s="269" t="s">
        <v>2056</v>
      </c>
      <c r="N884" s="50">
        <v>700</v>
      </c>
      <c r="O884" s="229">
        <v>2018</v>
      </c>
      <c r="P884" s="229">
        <v>2020</v>
      </c>
    </row>
    <row r="885" spans="1:16" s="1" customFormat="1" ht="32.25" customHeight="1">
      <c r="A885" s="16">
        <v>38</v>
      </c>
      <c r="B885" s="269" t="s">
        <v>2057</v>
      </c>
      <c r="C885" s="269" t="s">
        <v>2054</v>
      </c>
      <c r="D885" s="269" t="s">
        <v>2058</v>
      </c>
      <c r="E885" s="280">
        <v>25185</v>
      </c>
      <c r="F885" s="281">
        <v>500</v>
      </c>
      <c r="G885" s="282">
        <v>392655</v>
      </c>
      <c r="H885" s="281">
        <v>500</v>
      </c>
      <c r="I885" s="313">
        <v>500</v>
      </c>
      <c r="J885" s="314">
        <v>0</v>
      </c>
      <c r="K885" s="315">
        <v>0</v>
      </c>
      <c r="L885" s="316">
        <v>392655</v>
      </c>
      <c r="M885" s="50"/>
      <c r="N885" s="50"/>
      <c r="O885" s="229"/>
      <c r="P885" s="229"/>
    </row>
    <row r="886" spans="1:16" s="1" customFormat="1" ht="27.75" customHeight="1">
      <c r="A886" s="64" t="s">
        <v>2059</v>
      </c>
      <c r="B886" s="64"/>
      <c r="C886" s="64"/>
      <c r="D886" s="64"/>
      <c r="E886" s="43">
        <f aca="true" t="shared" si="165" ref="E886:L886">SUM(E887)</f>
        <v>3240</v>
      </c>
      <c r="F886" s="43">
        <f t="shared" si="165"/>
        <v>200</v>
      </c>
      <c r="G886" s="43">
        <f t="shared" si="165"/>
        <v>18000</v>
      </c>
      <c r="H886" s="43">
        <f t="shared" si="165"/>
        <v>200</v>
      </c>
      <c r="I886" s="43">
        <f t="shared" si="165"/>
        <v>200</v>
      </c>
      <c r="J886" s="43">
        <f t="shared" si="165"/>
        <v>0</v>
      </c>
      <c r="K886" s="43">
        <f t="shared" si="165"/>
        <v>0</v>
      </c>
      <c r="L886" s="43">
        <f t="shared" si="165"/>
        <v>18000</v>
      </c>
      <c r="M886" s="51"/>
      <c r="N886" s="51"/>
      <c r="O886" s="237"/>
      <c r="P886" s="237"/>
    </row>
    <row r="887" spans="1:16" s="1" customFormat="1" ht="27" customHeight="1">
      <c r="A887" s="16">
        <v>39</v>
      </c>
      <c r="B887" s="269" t="s">
        <v>2060</v>
      </c>
      <c r="C887" s="269" t="s">
        <v>2061</v>
      </c>
      <c r="D887" s="269" t="s">
        <v>2062</v>
      </c>
      <c r="E887" s="283">
        <v>3240</v>
      </c>
      <c r="F887" s="284">
        <v>200</v>
      </c>
      <c r="G887" s="285">
        <v>18000</v>
      </c>
      <c r="H887" s="284">
        <v>200</v>
      </c>
      <c r="I887" s="68">
        <v>200</v>
      </c>
      <c r="J887" s="22">
        <v>0</v>
      </c>
      <c r="K887" s="67">
        <v>0</v>
      </c>
      <c r="L887" s="317">
        <v>18000</v>
      </c>
      <c r="M887" s="50"/>
      <c r="N887" s="50"/>
      <c r="O887" s="229"/>
      <c r="P887" s="229"/>
    </row>
    <row r="888" spans="1:16" s="1" customFormat="1" ht="29.25" customHeight="1">
      <c r="A888" s="64" t="s">
        <v>2063</v>
      </c>
      <c r="B888" s="64"/>
      <c r="C888" s="64"/>
      <c r="D888" s="64"/>
      <c r="E888" s="43">
        <f aca="true" t="shared" si="166" ref="E888:L888">SUM(E889)</f>
        <v>25200</v>
      </c>
      <c r="F888" s="43">
        <f t="shared" si="166"/>
        <v>360</v>
      </c>
      <c r="G888" s="43">
        <f t="shared" si="166"/>
        <v>27000</v>
      </c>
      <c r="H888" s="43">
        <f t="shared" si="166"/>
        <v>360</v>
      </c>
      <c r="I888" s="43">
        <f t="shared" si="166"/>
        <v>360</v>
      </c>
      <c r="J888" s="43">
        <f t="shared" si="166"/>
        <v>0</v>
      </c>
      <c r="K888" s="43">
        <f t="shared" si="166"/>
        <v>0</v>
      </c>
      <c r="L888" s="43">
        <f t="shared" si="166"/>
        <v>27000</v>
      </c>
      <c r="M888" s="51"/>
      <c r="N888" s="51"/>
      <c r="O888" s="237"/>
      <c r="P888" s="237"/>
    </row>
    <row r="889" spans="1:16" s="1" customFormat="1" ht="45.75" customHeight="1">
      <c r="A889" s="16">
        <v>40</v>
      </c>
      <c r="B889" s="269" t="s">
        <v>2064</v>
      </c>
      <c r="C889" s="269" t="s">
        <v>2065</v>
      </c>
      <c r="D889" s="269" t="s">
        <v>2066</v>
      </c>
      <c r="E889" s="286">
        <v>25200</v>
      </c>
      <c r="F889" s="287">
        <v>360</v>
      </c>
      <c r="G889" s="288">
        <v>27000</v>
      </c>
      <c r="H889" s="289">
        <v>360</v>
      </c>
      <c r="I889" s="318">
        <v>360</v>
      </c>
      <c r="J889" s="318">
        <v>0</v>
      </c>
      <c r="K889" s="318">
        <v>0</v>
      </c>
      <c r="L889" s="319">
        <v>27000</v>
      </c>
      <c r="M889" s="51"/>
      <c r="N889" s="51"/>
      <c r="O889" s="237"/>
      <c r="P889" s="237"/>
    </row>
    <row r="890" spans="1:16" s="1" customFormat="1" ht="38.25" customHeight="1">
      <c r="A890" s="64" t="s">
        <v>2067</v>
      </c>
      <c r="B890" s="64"/>
      <c r="C890" s="64"/>
      <c r="D890" s="64"/>
      <c r="E890" s="43">
        <f aca="true" t="shared" si="167" ref="E890:L890">SUM(E891:E894)</f>
        <v>141900</v>
      </c>
      <c r="F890" s="43">
        <f t="shared" si="167"/>
        <v>1991</v>
      </c>
      <c r="G890" s="43">
        <f t="shared" si="167"/>
        <v>249885</v>
      </c>
      <c r="H890" s="43">
        <f t="shared" si="167"/>
        <v>1991</v>
      </c>
      <c r="I890" s="43">
        <f t="shared" si="167"/>
        <v>558</v>
      </c>
      <c r="J890" s="43">
        <f t="shared" si="167"/>
        <v>1433</v>
      </c>
      <c r="K890" s="43">
        <f t="shared" si="167"/>
        <v>0</v>
      </c>
      <c r="L890" s="43">
        <f t="shared" si="167"/>
        <v>249885</v>
      </c>
      <c r="M890" s="51"/>
      <c r="N890" s="51">
        <f>SUM(N891:N894)</f>
        <v>1433</v>
      </c>
      <c r="O890" s="237"/>
      <c r="P890" s="237"/>
    </row>
    <row r="891" spans="1:16" s="1" customFormat="1" ht="41.25" customHeight="1">
      <c r="A891" s="16">
        <v>41</v>
      </c>
      <c r="B891" s="269" t="s">
        <v>2068</v>
      </c>
      <c r="C891" s="269" t="s">
        <v>2069</v>
      </c>
      <c r="D891" s="269" t="s">
        <v>2070</v>
      </c>
      <c r="E891" s="290">
        <v>35600</v>
      </c>
      <c r="F891" s="291">
        <v>495</v>
      </c>
      <c r="G891" s="292">
        <v>67025</v>
      </c>
      <c r="H891" s="293">
        <v>495</v>
      </c>
      <c r="I891" s="320">
        <v>179</v>
      </c>
      <c r="J891" s="321">
        <v>316</v>
      </c>
      <c r="K891" s="322">
        <v>0</v>
      </c>
      <c r="L891" s="323">
        <v>67025</v>
      </c>
      <c r="M891" s="269" t="s">
        <v>2071</v>
      </c>
      <c r="N891" s="50">
        <v>316</v>
      </c>
      <c r="O891" s="229">
        <v>2018</v>
      </c>
      <c r="P891" s="229">
        <v>2019</v>
      </c>
    </row>
    <row r="892" spans="1:16" s="1" customFormat="1" ht="51.75" customHeight="1">
      <c r="A892" s="16">
        <v>42</v>
      </c>
      <c r="B892" s="269" t="s">
        <v>2072</v>
      </c>
      <c r="C892" s="269" t="s">
        <v>2073</v>
      </c>
      <c r="D892" s="269" t="s">
        <v>2074</v>
      </c>
      <c r="E892" s="290">
        <v>30200</v>
      </c>
      <c r="F892" s="291">
        <v>420</v>
      </c>
      <c r="G892" s="292">
        <v>59700</v>
      </c>
      <c r="H892" s="293">
        <v>420</v>
      </c>
      <c r="I892" s="320">
        <v>126</v>
      </c>
      <c r="J892" s="321">
        <v>294</v>
      </c>
      <c r="K892" s="322">
        <v>0</v>
      </c>
      <c r="L892" s="323">
        <v>59700</v>
      </c>
      <c r="M892" s="269" t="s">
        <v>2075</v>
      </c>
      <c r="N892" s="50">
        <v>294</v>
      </c>
      <c r="O892" s="229">
        <v>2018</v>
      </c>
      <c r="P892" s="229">
        <v>2019</v>
      </c>
    </row>
    <row r="893" spans="1:16" s="1" customFormat="1" ht="51" customHeight="1">
      <c r="A893" s="16">
        <v>43</v>
      </c>
      <c r="B893" s="269" t="s">
        <v>2076</v>
      </c>
      <c r="C893" s="269" t="s">
        <v>2077</v>
      </c>
      <c r="D893" s="269" t="s">
        <v>2078</v>
      </c>
      <c r="E893" s="290">
        <v>43800</v>
      </c>
      <c r="F893" s="291">
        <v>626</v>
      </c>
      <c r="G893" s="292">
        <v>60960</v>
      </c>
      <c r="H893" s="293">
        <v>626</v>
      </c>
      <c r="I893" s="320">
        <v>164</v>
      </c>
      <c r="J893" s="321">
        <v>462</v>
      </c>
      <c r="K893" s="322">
        <v>0</v>
      </c>
      <c r="L893" s="323">
        <v>60960</v>
      </c>
      <c r="M893" s="269" t="s">
        <v>2079</v>
      </c>
      <c r="N893" s="50">
        <v>462</v>
      </c>
      <c r="O893" s="229">
        <v>2018</v>
      </c>
      <c r="P893" s="229">
        <v>2019</v>
      </c>
    </row>
    <row r="894" spans="1:16" s="1" customFormat="1" ht="36" customHeight="1">
      <c r="A894" s="16">
        <v>44</v>
      </c>
      <c r="B894" s="269" t="s">
        <v>2080</v>
      </c>
      <c r="C894" s="269" t="s">
        <v>2069</v>
      </c>
      <c r="D894" s="269" t="s">
        <v>2081</v>
      </c>
      <c r="E894" s="290">
        <v>32300</v>
      </c>
      <c r="F894" s="291">
        <v>450</v>
      </c>
      <c r="G894" s="292">
        <v>62200</v>
      </c>
      <c r="H894" s="293">
        <v>450</v>
      </c>
      <c r="I894" s="320">
        <v>89</v>
      </c>
      <c r="J894" s="321">
        <v>361</v>
      </c>
      <c r="K894" s="322">
        <v>0</v>
      </c>
      <c r="L894" s="323">
        <v>62200</v>
      </c>
      <c r="M894" s="269" t="s">
        <v>2082</v>
      </c>
      <c r="N894" s="50">
        <v>361</v>
      </c>
      <c r="O894" s="229">
        <v>2018</v>
      </c>
      <c r="P894" s="229">
        <v>2019</v>
      </c>
    </row>
    <row r="895" spans="1:16" s="1" customFormat="1" ht="33" customHeight="1">
      <c r="A895" s="64" t="s">
        <v>2083</v>
      </c>
      <c r="B895" s="64"/>
      <c r="C895" s="64"/>
      <c r="D895" s="64"/>
      <c r="E895" s="43">
        <f aca="true" t="shared" si="168" ref="E895:L895">SUM(E896:E899)</f>
        <v>117132</v>
      </c>
      <c r="F895" s="43">
        <f t="shared" si="168"/>
        <v>1887</v>
      </c>
      <c r="G895" s="43">
        <f t="shared" si="168"/>
        <v>172677</v>
      </c>
      <c r="H895" s="43">
        <f t="shared" si="168"/>
        <v>1887</v>
      </c>
      <c r="I895" s="43">
        <f t="shared" si="168"/>
        <v>1504</v>
      </c>
      <c r="J895" s="43">
        <f t="shared" si="168"/>
        <v>383</v>
      </c>
      <c r="K895" s="43">
        <f t="shared" si="168"/>
        <v>0</v>
      </c>
      <c r="L895" s="43">
        <f t="shared" si="168"/>
        <v>172677</v>
      </c>
      <c r="M895" s="51"/>
      <c r="N895" s="51">
        <f>SUM(N896:N898)</f>
        <v>383</v>
      </c>
      <c r="O895" s="237"/>
      <c r="P895" s="237"/>
    </row>
    <row r="896" spans="1:16" s="1" customFormat="1" ht="61.5" customHeight="1">
      <c r="A896" s="16">
        <v>45</v>
      </c>
      <c r="B896" s="269" t="s">
        <v>2084</v>
      </c>
      <c r="C896" s="269" t="s">
        <v>2085</v>
      </c>
      <c r="D896" s="269" t="s">
        <v>2086</v>
      </c>
      <c r="E896" s="294">
        <v>52585</v>
      </c>
      <c r="F896" s="295">
        <v>809</v>
      </c>
      <c r="G896" s="296">
        <v>72001</v>
      </c>
      <c r="H896" s="297">
        <v>809</v>
      </c>
      <c r="I896" s="324">
        <v>526</v>
      </c>
      <c r="J896" s="325">
        <v>283</v>
      </c>
      <c r="K896" s="326">
        <v>0</v>
      </c>
      <c r="L896" s="327">
        <v>72001</v>
      </c>
      <c r="M896" s="269" t="s">
        <v>2087</v>
      </c>
      <c r="N896" s="50">
        <v>283</v>
      </c>
      <c r="O896" s="229">
        <v>2018</v>
      </c>
      <c r="P896" s="229">
        <v>2019</v>
      </c>
    </row>
    <row r="897" spans="1:16" s="1" customFormat="1" ht="42" customHeight="1">
      <c r="A897" s="16">
        <v>46</v>
      </c>
      <c r="B897" s="269" t="s">
        <v>2088</v>
      </c>
      <c r="C897" s="269" t="s">
        <v>2085</v>
      </c>
      <c r="D897" s="269" t="s">
        <v>2089</v>
      </c>
      <c r="E897" s="294">
        <v>9880</v>
      </c>
      <c r="F897" s="295">
        <v>152</v>
      </c>
      <c r="G897" s="296">
        <v>13528</v>
      </c>
      <c r="H897" s="297">
        <v>152</v>
      </c>
      <c r="I897" s="324">
        <v>99</v>
      </c>
      <c r="J897" s="325">
        <v>53</v>
      </c>
      <c r="K897" s="326">
        <v>0</v>
      </c>
      <c r="L897" s="327">
        <v>13528</v>
      </c>
      <c r="M897" s="269" t="s">
        <v>2090</v>
      </c>
      <c r="N897" s="50">
        <v>53</v>
      </c>
      <c r="O897" s="229">
        <v>2018</v>
      </c>
      <c r="P897" s="229">
        <v>2019</v>
      </c>
    </row>
    <row r="898" spans="1:16" s="1" customFormat="1" ht="47.25" customHeight="1">
      <c r="A898" s="16">
        <v>47</v>
      </c>
      <c r="B898" s="269" t="s">
        <v>2091</v>
      </c>
      <c r="C898" s="269" t="s">
        <v>2085</v>
      </c>
      <c r="D898" s="269" t="s">
        <v>2092</v>
      </c>
      <c r="E898" s="294">
        <v>8905</v>
      </c>
      <c r="F898" s="295">
        <v>137</v>
      </c>
      <c r="G898" s="296">
        <v>12193</v>
      </c>
      <c r="H898" s="297">
        <v>137</v>
      </c>
      <c r="I898" s="324">
        <v>90</v>
      </c>
      <c r="J898" s="325">
        <v>47</v>
      </c>
      <c r="K898" s="326">
        <v>0</v>
      </c>
      <c r="L898" s="327">
        <v>12193</v>
      </c>
      <c r="M898" s="269" t="s">
        <v>2093</v>
      </c>
      <c r="N898" s="50">
        <v>47</v>
      </c>
      <c r="O898" s="229">
        <v>2018</v>
      </c>
      <c r="P898" s="229">
        <v>2019</v>
      </c>
    </row>
    <row r="899" spans="1:16" s="1" customFormat="1" ht="30" customHeight="1">
      <c r="A899" s="16">
        <v>48</v>
      </c>
      <c r="B899" s="269" t="s">
        <v>2094</v>
      </c>
      <c r="C899" s="269" t="s">
        <v>2085</v>
      </c>
      <c r="D899" s="269" t="s">
        <v>2095</v>
      </c>
      <c r="E899" s="294">
        <v>45762</v>
      </c>
      <c r="F899" s="295">
        <v>789</v>
      </c>
      <c r="G899" s="296">
        <v>74955</v>
      </c>
      <c r="H899" s="297">
        <v>789</v>
      </c>
      <c r="I899" s="324">
        <v>789</v>
      </c>
      <c r="J899" s="325">
        <v>0</v>
      </c>
      <c r="K899" s="326">
        <v>0</v>
      </c>
      <c r="L899" s="327">
        <v>74955</v>
      </c>
      <c r="M899" s="50"/>
      <c r="N899" s="50"/>
      <c r="O899" s="229"/>
      <c r="P899" s="229"/>
    </row>
    <row r="900" spans="1:16" s="1" customFormat="1" ht="27.75" customHeight="1">
      <c r="A900" s="12" t="s">
        <v>2096</v>
      </c>
      <c r="B900" s="12"/>
      <c r="C900" s="12"/>
      <c r="D900" s="12"/>
      <c r="E900" s="12">
        <f aca="true" t="shared" si="169" ref="E900:L900">E901+E919+E926+E931+E940</f>
        <v>1475047</v>
      </c>
      <c r="F900" s="12">
        <f t="shared" si="169"/>
        <v>18211</v>
      </c>
      <c r="G900" s="12">
        <f t="shared" si="169"/>
        <v>4876015</v>
      </c>
      <c r="H900" s="12">
        <f t="shared" si="169"/>
        <v>18211</v>
      </c>
      <c r="I900" s="12">
        <f t="shared" si="169"/>
        <v>13729</v>
      </c>
      <c r="J900" s="12">
        <f t="shared" si="169"/>
        <v>642</v>
      </c>
      <c r="K900" s="12">
        <f t="shared" si="169"/>
        <v>3840</v>
      </c>
      <c r="L900" s="12">
        <f t="shared" si="169"/>
        <v>4867360</v>
      </c>
      <c r="M900" s="12"/>
      <c r="N900" s="12">
        <f>N901+N919+N926+N931+N940</f>
        <v>642</v>
      </c>
      <c r="O900" s="12"/>
      <c r="P900" s="12"/>
    </row>
    <row r="901" spans="1:16" s="1" customFormat="1" ht="27.75" customHeight="1">
      <c r="A901" s="12" t="s">
        <v>215</v>
      </c>
      <c r="B901" s="12"/>
      <c r="C901" s="12"/>
      <c r="D901" s="12"/>
      <c r="E901" s="13">
        <f aca="true" t="shared" si="170" ref="E901:L901">SUM(E902:E918)</f>
        <v>674219</v>
      </c>
      <c r="F901" s="13">
        <f t="shared" si="170"/>
        <v>7195</v>
      </c>
      <c r="G901" s="13">
        <f t="shared" si="170"/>
        <v>3743260</v>
      </c>
      <c r="H901" s="13">
        <f t="shared" si="170"/>
        <v>7195</v>
      </c>
      <c r="I901" s="48">
        <f t="shared" si="170"/>
        <v>4329</v>
      </c>
      <c r="J901" s="48">
        <f t="shared" si="170"/>
        <v>0</v>
      </c>
      <c r="K901" s="48">
        <f t="shared" si="170"/>
        <v>2866</v>
      </c>
      <c r="L901" s="13">
        <f t="shared" si="170"/>
        <v>3734605</v>
      </c>
      <c r="M901" s="13"/>
      <c r="N901" s="13">
        <v>0</v>
      </c>
      <c r="O901" s="13"/>
      <c r="P901" s="13"/>
    </row>
    <row r="902" spans="1:16" s="1" customFormat="1" ht="72.75" customHeight="1">
      <c r="A902" s="78">
        <v>1</v>
      </c>
      <c r="B902" s="16" t="s">
        <v>2097</v>
      </c>
      <c r="C902" s="16" t="s">
        <v>2098</v>
      </c>
      <c r="D902" s="19" t="s">
        <v>2099</v>
      </c>
      <c r="E902" s="30">
        <v>90036</v>
      </c>
      <c r="F902" s="30">
        <v>200</v>
      </c>
      <c r="G902" s="30">
        <v>52275</v>
      </c>
      <c r="H902" s="30">
        <v>200</v>
      </c>
      <c r="I902" s="41">
        <v>200</v>
      </c>
      <c r="J902" s="97">
        <v>0</v>
      </c>
      <c r="K902" s="97">
        <v>0</v>
      </c>
      <c r="L902" s="30">
        <v>52275</v>
      </c>
      <c r="M902" s="78"/>
      <c r="N902" s="78"/>
      <c r="O902" s="78"/>
      <c r="P902" s="78"/>
    </row>
    <row r="903" spans="1:16" s="1" customFormat="1" ht="43.5" customHeight="1">
      <c r="A903" s="78">
        <v>2</v>
      </c>
      <c r="B903" s="16" t="s">
        <v>2100</v>
      </c>
      <c r="C903" s="16" t="s">
        <v>2098</v>
      </c>
      <c r="D903" s="19" t="s">
        <v>2101</v>
      </c>
      <c r="E903" s="30">
        <v>46772</v>
      </c>
      <c r="F903" s="30">
        <v>300</v>
      </c>
      <c r="G903" s="30">
        <v>72637</v>
      </c>
      <c r="H903" s="30">
        <v>300</v>
      </c>
      <c r="I903" s="41">
        <v>300</v>
      </c>
      <c r="J903" s="97">
        <v>0</v>
      </c>
      <c r="K903" s="97">
        <v>0</v>
      </c>
      <c r="L903" s="30">
        <v>72637</v>
      </c>
      <c r="M903" s="78"/>
      <c r="N903" s="78"/>
      <c r="O903" s="78"/>
      <c r="P903" s="78"/>
    </row>
    <row r="904" spans="1:16" s="1" customFormat="1" ht="39" customHeight="1">
      <c r="A904" s="78">
        <v>3</v>
      </c>
      <c r="B904" s="16" t="s">
        <v>2102</v>
      </c>
      <c r="C904" s="16" t="s">
        <v>2098</v>
      </c>
      <c r="D904" s="19" t="s">
        <v>2103</v>
      </c>
      <c r="E904" s="30">
        <v>52554</v>
      </c>
      <c r="F904" s="30">
        <v>100</v>
      </c>
      <c r="G904" s="30">
        <v>20500</v>
      </c>
      <c r="H904" s="30">
        <v>100</v>
      </c>
      <c r="I904" s="41">
        <v>100</v>
      </c>
      <c r="J904" s="97">
        <v>0</v>
      </c>
      <c r="K904" s="97">
        <v>0</v>
      </c>
      <c r="L904" s="30">
        <v>20500</v>
      </c>
      <c r="M904" s="78"/>
      <c r="N904" s="78"/>
      <c r="O904" s="78"/>
      <c r="P904" s="78"/>
    </row>
    <row r="905" spans="1:16" s="1" customFormat="1" ht="36" customHeight="1">
      <c r="A905" s="78">
        <v>4</v>
      </c>
      <c r="B905" s="50" t="s">
        <v>2104</v>
      </c>
      <c r="C905" s="328" t="s">
        <v>2098</v>
      </c>
      <c r="D905" s="19" t="s">
        <v>2105</v>
      </c>
      <c r="E905" s="30">
        <v>47419</v>
      </c>
      <c r="F905" s="30">
        <v>300</v>
      </c>
      <c r="G905" s="30">
        <v>61500</v>
      </c>
      <c r="H905" s="30">
        <v>300</v>
      </c>
      <c r="I905" s="41">
        <v>300</v>
      </c>
      <c r="J905" s="97">
        <v>0</v>
      </c>
      <c r="K905" s="97">
        <v>0</v>
      </c>
      <c r="L905" s="30">
        <v>61500</v>
      </c>
      <c r="M905" s="78"/>
      <c r="N905" s="78"/>
      <c r="O905" s="78"/>
      <c r="P905" s="78"/>
    </row>
    <row r="906" spans="1:16" s="1" customFormat="1" ht="29.25" customHeight="1">
      <c r="A906" s="78">
        <v>5</v>
      </c>
      <c r="B906" s="19" t="s">
        <v>2106</v>
      </c>
      <c r="C906" s="19" t="s">
        <v>2107</v>
      </c>
      <c r="D906" s="19" t="s">
        <v>2108</v>
      </c>
      <c r="E906" s="30">
        <v>2290</v>
      </c>
      <c r="F906" s="30">
        <f aca="true" t="shared" si="171" ref="F906:K906">110+650</f>
        <v>760</v>
      </c>
      <c r="G906" s="30">
        <v>57000</v>
      </c>
      <c r="H906" s="30">
        <f t="shared" si="171"/>
        <v>760</v>
      </c>
      <c r="I906" s="97">
        <v>0</v>
      </c>
      <c r="J906" s="97">
        <v>0</v>
      </c>
      <c r="K906" s="41">
        <f t="shared" si="171"/>
        <v>760</v>
      </c>
      <c r="L906" s="30">
        <v>57000</v>
      </c>
      <c r="M906" s="19"/>
      <c r="N906" s="30"/>
      <c r="O906" s="30"/>
      <c r="P906" s="30"/>
    </row>
    <row r="907" spans="1:16" s="1" customFormat="1" ht="33.75" customHeight="1">
      <c r="A907" s="78">
        <v>6</v>
      </c>
      <c r="B907" s="19" t="s">
        <v>2109</v>
      </c>
      <c r="C907" s="19" t="s">
        <v>2107</v>
      </c>
      <c r="D907" s="19" t="s">
        <v>2110</v>
      </c>
      <c r="E907" s="30">
        <v>1584</v>
      </c>
      <c r="F907" s="30">
        <f aca="true" t="shared" si="172" ref="F907:K907">46+148+334</f>
        <v>528</v>
      </c>
      <c r="G907" s="30">
        <v>50160</v>
      </c>
      <c r="H907" s="30">
        <f t="shared" si="172"/>
        <v>528</v>
      </c>
      <c r="I907" s="97">
        <v>0</v>
      </c>
      <c r="J907" s="97">
        <v>0</v>
      </c>
      <c r="K907" s="41">
        <f t="shared" si="172"/>
        <v>528</v>
      </c>
      <c r="L907" s="30">
        <v>50160</v>
      </c>
      <c r="M907" s="19"/>
      <c r="N907" s="30"/>
      <c r="O907" s="30"/>
      <c r="P907" s="30"/>
    </row>
    <row r="908" spans="1:16" s="1" customFormat="1" ht="43.5" customHeight="1">
      <c r="A908" s="78">
        <v>7</v>
      </c>
      <c r="B908" s="19" t="s">
        <v>2111</v>
      </c>
      <c r="C908" s="19" t="s">
        <v>2107</v>
      </c>
      <c r="D908" s="19" t="s">
        <v>2112</v>
      </c>
      <c r="E908" s="30">
        <v>2726</v>
      </c>
      <c r="F908" s="30">
        <f aca="true" t="shared" si="173" ref="F908:K908">299+200+99+314</f>
        <v>912</v>
      </c>
      <c r="G908" s="30">
        <v>86640</v>
      </c>
      <c r="H908" s="30">
        <f t="shared" si="173"/>
        <v>912</v>
      </c>
      <c r="I908" s="97">
        <v>0</v>
      </c>
      <c r="J908" s="97">
        <v>0</v>
      </c>
      <c r="K908" s="41">
        <f t="shared" si="173"/>
        <v>912</v>
      </c>
      <c r="L908" s="30">
        <v>86640</v>
      </c>
      <c r="M908" s="19"/>
      <c r="N908" s="30"/>
      <c r="O908" s="30"/>
      <c r="P908" s="30"/>
    </row>
    <row r="909" spans="1:16" s="1" customFormat="1" ht="36" customHeight="1">
      <c r="A909" s="78">
        <v>8</v>
      </c>
      <c r="B909" s="19" t="s">
        <v>2113</v>
      </c>
      <c r="C909" s="19" t="s">
        <v>2114</v>
      </c>
      <c r="D909" s="19" t="s">
        <v>2115</v>
      </c>
      <c r="E909" s="30">
        <v>1167</v>
      </c>
      <c r="F909" s="30">
        <f aca="true" t="shared" si="174" ref="F909:K909">9+380</f>
        <v>389</v>
      </c>
      <c r="G909" s="30">
        <v>29175</v>
      </c>
      <c r="H909" s="30">
        <f t="shared" si="174"/>
        <v>389</v>
      </c>
      <c r="I909" s="97">
        <v>0</v>
      </c>
      <c r="J909" s="97">
        <v>0</v>
      </c>
      <c r="K909" s="41">
        <f t="shared" si="174"/>
        <v>389</v>
      </c>
      <c r="L909" s="30">
        <v>29175</v>
      </c>
      <c r="M909" s="19"/>
      <c r="N909" s="30"/>
      <c r="O909" s="30"/>
      <c r="P909" s="30"/>
    </row>
    <row r="910" spans="1:16" s="1" customFormat="1" ht="47.25" customHeight="1">
      <c r="A910" s="78">
        <v>9</v>
      </c>
      <c r="B910" s="19" t="s">
        <v>2116</v>
      </c>
      <c r="C910" s="19" t="s">
        <v>2107</v>
      </c>
      <c r="D910" s="19" t="s">
        <v>2117</v>
      </c>
      <c r="E910" s="30">
        <v>831</v>
      </c>
      <c r="F910" s="30">
        <f aca="true" t="shared" si="175" ref="F910:K910">277</f>
        <v>277</v>
      </c>
      <c r="G910" s="30">
        <v>23545</v>
      </c>
      <c r="H910" s="30">
        <f t="shared" si="175"/>
        <v>277</v>
      </c>
      <c r="I910" s="97">
        <v>0</v>
      </c>
      <c r="J910" s="97">
        <v>0</v>
      </c>
      <c r="K910" s="41">
        <f t="shared" si="175"/>
        <v>277</v>
      </c>
      <c r="L910" s="30">
        <v>23545</v>
      </c>
      <c r="M910" s="19"/>
      <c r="N910" s="30"/>
      <c r="O910" s="30"/>
      <c r="P910" s="30"/>
    </row>
    <row r="911" spans="1:16" s="1" customFormat="1" ht="44.25" customHeight="1">
      <c r="A911" s="78">
        <v>10</v>
      </c>
      <c r="B911" s="78" t="s">
        <v>2118</v>
      </c>
      <c r="C911" s="78" t="s">
        <v>2119</v>
      </c>
      <c r="D911" s="78" t="s">
        <v>2120</v>
      </c>
      <c r="E911" s="78">
        <v>17770</v>
      </c>
      <c r="F911" s="78">
        <v>248</v>
      </c>
      <c r="G911" s="78">
        <v>16655</v>
      </c>
      <c r="H911" s="78">
        <v>248</v>
      </c>
      <c r="I911" s="97">
        <v>248</v>
      </c>
      <c r="J911" s="97">
        <v>0</v>
      </c>
      <c r="K911" s="97">
        <v>0</v>
      </c>
      <c r="L911" s="78">
        <v>8000</v>
      </c>
      <c r="M911" s="78"/>
      <c r="N911" s="78"/>
      <c r="O911" s="78"/>
      <c r="P911" s="78"/>
    </row>
    <row r="912" spans="1:16" s="1" customFormat="1" ht="33.75" customHeight="1">
      <c r="A912" s="78">
        <v>11</v>
      </c>
      <c r="B912" s="78" t="s">
        <v>2121</v>
      </c>
      <c r="C912" s="78" t="s">
        <v>2122</v>
      </c>
      <c r="D912" s="78" t="s">
        <v>2123</v>
      </c>
      <c r="E912" s="329">
        <v>34592</v>
      </c>
      <c r="F912" s="78">
        <v>301</v>
      </c>
      <c r="G912" s="78">
        <v>405398</v>
      </c>
      <c r="H912" s="78">
        <v>301</v>
      </c>
      <c r="I912" s="97">
        <v>301</v>
      </c>
      <c r="J912" s="97">
        <v>0</v>
      </c>
      <c r="K912" s="97">
        <v>0</v>
      </c>
      <c r="L912" s="78">
        <v>405398</v>
      </c>
      <c r="M912" s="78"/>
      <c r="N912" s="78"/>
      <c r="O912" s="78"/>
      <c r="P912" s="78"/>
    </row>
    <row r="913" spans="1:16" s="1" customFormat="1" ht="35.25" customHeight="1">
      <c r="A913" s="78">
        <v>12</v>
      </c>
      <c r="B913" s="78" t="s">
        <v>2124</v>
      </c>
      <c r="C913" s="78" t="s">
        <v>2125</v>
      </c>
      <c r="D913" s="78" t="s">
        <v>2126</v>
      </c>
      <c r="E913" s="78">
        <v>45912</v>
      </c>
      <c r="F913" s="78">
        <v>255</v>
      </c>
      <c r="G913" s="78">
        <v>117300</v>
      </c>
      <c r="H913" s="78">
        <v>255</v>
      </c>
      <c r="I913" s="97">
        <v>255</v>
      </c>
      <c r="J913" s="97">
        <v>0</v>
      </c>
      <c r="K913" s="97">
        <v>0</v>
      </c>
      <c r="L913" s="78">
        <v>117300</v>
      </c>
      <c r="M913" s="78"/>
      <c r="N913" s="78"/>
      <c r="O913" s="78"/>
      <c r="P913" s="78"/>
    </row>
    <row r="914" spans="1:16" s="1" customFormat="1" ht="45" customHeight="1">
      <c r="A914" s="78">
        <v>13</v>
      </c>
      <c r="B914" s="78" t="s">
        <v>2127</v>
      </c>
      <c r="C914" s="78" t="s">
        <v>2125</v>
      </c>
      <c r="D914" s="78" t="s">
        <v>2128</v>
      </c>
      <c r="E914" s="78">
        <v>67649</v>
      </c>
      <c r="F914" s="78">
        <v>325</v>
      </c>
      <c r="G914" s="78">
        <v>155455</v>
      </c>
      <c r="H914" s="78">
        <v>325</v>
      </c>
      <c r="I914" s="97">
        <v>325</v>
      </c>
      <c r="J914" s="97">
        <v>0</v>
      </c>
      <c r="K914" s="97">
        <v>0</v>
      </c>
      <c r="L914" s="78">
        <v>155455</v>
      </c>
      <c r="M914" s="78"/>
      <c r="N914" s="78"/>
      <c r="O914" s="78"/>
      <c r="P914" s="78"/>
    </row>
    <row r="915" spans="1:16" s="1" customFormat="1" ht="36" customHeight="1">
      <c r="A915" s="78">
        <v>14</v>
      </c>
      <c r="B915" s="78" t="s">
        <v>2129</v>
      </c>
      <c r="C915" s="78" t="s">
        <v>2125</v>
      </c>
      <c r="D915" s="78" t="s">
        <v>2130</v>
      </c>
      <c r="E915" s="78">
        <v>49188</v>
      </c>
      <c r="F915" s="78">
        <v>300</v>
      </c>
      <c r="G915" s="78">
        <v>147829</v>
      </c>
      <c r="H915" s="78">
        <v>300</v>
      </c>
      <c r="I915" s="97">
        <v>300</v>
      </c>
      <c r="J915" s="97">
        <v>0</v>
      </c>
      <c r="K915" s="97">
        <v>0</v>
      </c>
      <c r="L915" s="78">
        <v>147829</v>
      </c>
      <c r="M915" s="78"/>
      <c r="N915" s="78"/>
      <c r="O915" s="78"/>
      <c r="P915" s="78"/>
    </row>
    <row r="916" spans="1:16" s="1" customFormat="1" ht="70.5" customHeight="1">
      <c r="A916" s="78">
        <v>15</v>
      </c>
      <c r="B916" s="78" t="s">
        <v>2131</v>
      </c>
      <c r="C916" s="78" t="s">
        <v>2132</v>
      </c>
      <c r="D916" s="78" t="s">
        <v>2133</v>
      </c>
      <c r="E916" s="78">
        <v>39512</v>
      </c>
      <c r="F916" s="78">
        <v>300</v>
      </c>
      <c r="G916" s="78">
        <v>87520</v>
      </c>
      <c r="H916" s="78">
        <v>300</v>
      </c>
      <c r="I916" s="97">
        <v>300</v>
      </c>
      <c r="J916" s="97">
        <v>0</v>
      </c>
      <c r="K916" s="97">
        <v>0</v>
      </c>
      <c r="L916" s="78">
        <v>87520</v>
      </c>
      <c r="M916" s="78"/>
      <c r="N916" s="78"/>
      <c r="O916" s="78"/>
      <c r="P916" s="78"/>
    </row>
    <row r="917" spans="1:16" s="1" customFormat="1" ht="51.75" customHeight="1">
      <c r="A917" s="78">
        <v>16</v>
      </c>
      <c r="B917" s="78" t="s">
        <v>2134</v>
      </c>
      <c r="C917" s="78" t="s">
        <v>2132</v>
      </c>
      <c r="D917" s="78" t="s">
        <v>2135</v>
      </c>
      <c r="E917" s="78">
        <v>87277</v>
      </c>
      <c r="F917" s="78">
        <v>870</v>
      </c>
      <c r="G917" s="78">
        <v>1072237</v>
      </c>
      <c r="H917" s="78">
        <v>870</v>
      </c>
      <c r="I917" s="97">
        <v>870</v>
      </c>
      <c r="J917" s="97">
        <v>0</v>
      </c>
      <c r="K917" s="97">
        <v>0</v>
      </c>
      <c r="L917" s="78">
        <v>1072237</v>
      </c>
      <c r="M917" s="78"/>
      <c r="N917" s="78"/>
      <c r="O917" s="78"/>
      <c r="P917" s="78"/>
    </row>
    <row r="918" spans="1:16" s="1" customFormat="1" ht="51.75" customHeight="1">
      <c r="A918" s="78">
        <v>17</v>
      </c>
      <c r="B918" s="78" t="s">
        <v>2136</v>
      </c>
      <c r="C918" s="78" t="s">
        <v>2132</v>
      </c>
      <c r="D918" s="78" t="s">
        <v>2135</v>
      </c>
      <c r="E918" s="78">
        <v>86940</v>
      </c>
      <c r="F918" s="78">
        <v>830</v>
      </c>
      <c r="G918" s="78">
        <v>1287434</v>
      </c>
      <c r="H918" s="78">
        <v>830</v>
      </c>
      <c r="I918" s="97">
        <v>830</v>
      </c>
      <c r="J918" s="97">
        <v>0</v>
      </c>
      <c r="K918" s="97">
        <v>0</v>
      </c>
      <c r="L918" s="78">
        <v>1287434</v>
      </c>
      <c r="M918" s="78"/>
      <c r="N918" s="78"/>
      <c r="O918" s="78"/>
      <c r="P918" s="78"/>
    </row>
    <row r="919" spans="1:16" s="1" customFormat="1" ht="29.25" customHeight="1">
      <c r="A919" s="12" t="s">
        <v>2137</v>
      </c>
      <c r="B919" s="12"/>
      <c r="C919" s="12"/>
      <c r="D919" s="12"/>
      <c r="E919" s="13">
        <f aca="true" t="shared" si="176" ref="E919:L919">SUM(E920:E925)</f>
        <v>185944</v>
      </c>
      <c r="F919" s="13">
        <f t="shared" si="176"/>
        <v>2620</v>
      </c>
      <c r="G919" s="13">
        <f t="shared" si="176"/>
        <v>269042</v>
      </c>
      <c r="H919" s="13">
        <f t="shared" si="176"/>
        <v>2620</v>
      </c>
      <c r="I919" s="48">
        <f t="shared" si="176"/>
        <v>2620</v>
      </c>
      <c r="J919" s="48">
        <f t="shared" si="176"/>
        <v>0</v>
      </c>
      <c r="K919" s="48">
        <f t="shared" si="176"/>
        <v>0</v>
      </c>
      <c r="L919" s="13">
        <f t="shared" si="176"/>
        <v>269042</v>
      </c>
      <c r="M919" s="13"/>
      <c r="N919" s="13"/>
      <c r="O919" s="13"/>
      <c r="P919" s="13"/>
    </row>
    <row r="920" spans="1:16" s="1" customFormat="1" ht="41.25" customHeight="1">
      <c r="A920" s="78">
        <v>1</v>
      </c>
      <c r="B920" s="78" t="s">
        <v>2138</v>
      </c>
      <c r="C920" s="78" t="s">
        <v>2139</v>
      </c>
      <c r="D920" s="78" t="s">
        <v>2140</v>
      </c>
      <c r="E920" s="78">
        <v>82800</v>
      </c>
      <c r="F920" s="78">
        <v>920</v>
      </c>
      <c r="G920" s="78">
        <v>76800</v>
      </c>
      <c r="H920" s="78">
        <v>920</v>
      </c>
      <c r="I920" s="97">
        <v>920</v>
      </c>
      <c r="J920" s="97">
        <v>0</v>
      </c>
      <c r="K920" s="97">
        <v>0</v>
      </c>
      <c r="L920" s="78">
        <v>76800</v>
      </c>
      <c r="M920" s="78"/>
      <c r="N920" s="78"/>
      <c r="O920" s="78"/>
      <c r="P920" s="78"/>
    </row>
    <row r="921" spans="1:16" s="1" customFormat="1" ht="32.25" customHeight="1">
      <c r="A921" s="78">
        <v>2</v>
      </c>
      <c r="B921" s="78" t="s">
        <v>2141</v>
      </c>
      <c r="C921" s="78" t="s">
        <v>115</v>
      </c>
      <c r="D921" s="78" t="s">
        <v>115</v>
      </c>
      <c r="E921" s="78">
        <v>21600</v>
      </c>
      <c r="F921" s="78">
        <v>240</v>
      </c>
      <c r="G921" s="78">
        <v>38400</v>
      </c>
      <c r="H921" s="78">
        <v>240</v>
      </c>
      <c r="I921" s="97">
        <v>240</v>
      </c>
      <c r="J921" s="97">
        <v>0</v>
      </c>
      <c r="K921" s="97">
        <v>0</v>
      </c>
      <c r="L921" s="78">
        <v>38400</v>
      </c>
      <c r="M921" s="78"/>
      <c r="N921" s="78"/>
      <c r="O921" s="78"/>
      <c r="P921" s="78"/>
    </row>
    <row r="922" spans="1:16" s="1" customFormat="1" ht="36" customHeight="1">
      <c r="A922" s="78">
        <v>3</v>
      </c>
      <c r="B922" s="78" t="s">
        <v>2142</v>
      </c>
      <c r="C922" s="78" t="s">
        <v>2143</v>
      </c>
      <c r="D922" s="78" t="s">
        <v>2144</v>
      </c>
      <c r="E922" s="78">
        <v>62633</v>
      </c>
      <c r="F922" s="78">
        <v>464</v>
      </c>
      <c r="G922" s="78">
        <v>74242</v>
      </c>
      <c r="H922" s="78">
        <v>464</v>
      </c>
      <c r="I922" s="97">
        <v>464</v>
      </c>
      <c r="J922" s="97">
        <v>0</v>
      </c>
      <c r="K922" s="97">
        <v>0</v>
      </c>
      <c r="L922" s="78">
        <v>74242</v>
      </c>
      <c r="M922" s="78"/>
      <c r="N922" s="78"/>
      <c r="O922" s="78"/>
      <c r="P922" s="78"/>
    </row>
    <row r="923" spans="1:16" s="1" customFormat="1" ht="33" customHeight="1">
      <c r="A923" s="78">
        <v>4</v>
      </c>
      <c r="B923" s="78" t="s">
        <v>2145</v>
      </c>
      <c r="C923" s="78" t="s">
        <v>2146</v>
      </c>
      <c r="D923" s="78" t="s">
        <v>2147</v>
      </c>
      <c r="E923" s="78">
        <v>3400</v>
      </c>
      <c r="F923" s="78">
        <v>160</v>
      </c>
      <c r="G923" s="78">
        <v>12800</v>
      </c>
      <c r="H923" s="78">
        <v>160</v>
      </c>
      <c r="I923" s="97">
        <v>160</v>
      </c>
      <c r="J923" s="97">
        <v>0</v>
      </c>
      <c r="K923" s="97">
        <v>0</v>
      </c>
      <c r="L923" s="78">
        <v>12800</v>
      </c>
      <c r="M923" s="78"/>
      <c r="N923" s="78"/>
      <c r="O923" s="78"/>
      <c r="P923" s="78"/>
    </row>
    <row r="924" spans="1:16" s="1" customFormat="1" ht="44.25" customHeight="1">
      <c r="A924" s="78">
        <v>5</v>
      </c>
      <c r="B924" s="78" t="s">
        <v>2148</v>
      </c>
      <c r="C924" s="78" t="s">
        <v>2149</v>
      </c>
      <c r="D924" s="78" t="s">
        <v>2150</v>
      </c>
      <c r="E924" s="78">
        <v>7320</v>
      </c>
      <c r="F924" s="78">
        <v>400</v>
      </c>
      <c r="G924" s="78">
        <v>32000</v>
      </c>
      <c r="H924" s="78">
        <v>400</v>
      </c>
      <c r="I924" s="97">
        <v>400</v>
      </c>
      <c r="J924" s="97">
        <v>0</v>
      </c>
      <c r="K924" s="97">
        <v>0</v>
      </c>
      <c r="L924" s="78">
        <v>32000</v>
      </c>
      <c r="M924" s="78"/>
      <c r="N924" s="78"/>
      <c r="O924" s="78"/>
      <c r="P924" s="78"/>
    </row>
    <row r="925" spans="1:16" s="1" customFormat="1" ht="31.5" customHeight="1">
      <c r="A925" s="78">
        <v>6</v>
      </c>
      <c r="B925" s="78" t="s">
        <v>2151</v>
      </c>
      <c r="C925" s="78" t="s">
        <v>2152</v>
      </c>
      <c r="D925" s="78" t="s">
        <v>2153</v>
      </c>
      <c r="E925" s="78">
        <v>8191</v>
      </c>
      <c r="F925" s="78">
        <v>436</v>
      </c>
      <c r="G925" s="78">
        <v>34800</v>
      </c>
      <c r="H925" s="78">
        <v>436</v>
      </c>
      <c r="I925" s="97">
        <v>436</v>
      </c>
      <c r="J925" s="97">
        <v>0</v>
      </c>
      <c r="K925" s="97">
        <v>0</v>
      </c>
      <c r="L925" s="78">
        <v>34800</v>
      </c>
      <c r="M925" s="78"/>
      <c r="N925" s="78"/>
      <c r="O925" s="78"/>
      <c r="P925" s="78"/>
    </row>
    <row r="926" spans="1:16" s="1" customFormat="1" ht="28.5" customHeight="1">
      <c r="A926" s="12" t="s">
        <v>2154</v>
      </c>
      <c r="B926" s="12"/>
      <c r="C926" s="12"/>
      <c r="D926" s="12"/>
      <c r="E926" s="13">
        <f aca="true" t="shared" si="177" ref="E926:L926">SUM(E927:E930)</f>
        <v>275755</v>
      </c>
      <c r="F926" s="13">
        <f t="shared" si="177"/>
        <v>2142</v>
      </c>
      <c r="G926" s="13">
        <f t="shared" si="177"/>
        <v>564153</v>
      </c>
      <c r="H926" s="13">
        <f t="shared" si="177"/>
        <v>2142</v>
      </c>
      <c r="I926" s="48">
        <f t="shared" si="177"/>
        <v>2142</v>
      </c>
      <c r="J926" s="48">
        <f t="shared" si="177"/>
        <v>0</v>
      </c>
      <c r="K926" s="48">
        <f t="shared" si="177"/>
        <v>0</v>
      </c>
      <c r="L926" s="13">
        <f t="shared" si="177"/>
        <v>564153</v>
      </c>
      <c r="M926" s="13"/>
      <c r="N926" s="13"/>
      <c r="O926" s="13"/>
      <c r="P926" s="13"/>
    </row>
    <row r="927" spans="1:16" s="1" customFormat="1" ht="45" customHeight="1">
      <c r="A927" s="78">
        <v>1</v>
      </c>
      <c r="B927" s="78" t="s">
        <v>2155</v>
      </c>
      <c r="C927" s="78" t="s">
        <v>2156</v>
      </c>
      <c r="D927" s="78" t="s">
        <v>2157</v>
      </c>
      <c r="E927" s="78">
        <v>103000</v>
      </c>
      <c r="F927" s="78">
        <v>880</v>
      </c>
      <c r="G927" s="78">
        <v>228800</v>
      </c>
      <c r="H927" s="78">
        <v>880</v>
      </c>
      <c r="I927" s="97">
        <v>880</v>
      </c>
      <c r="J927" s="97">
        <v>0</v>
      </c>
      <c r="K927" s="97">
        <v>0</v>
      </c>
      <c r="L927" s="78">
        <v>228800</v>
      </c>
      <c r="M927" s="78"/>
      <c r="N927" s="78"/>
      <c r="O927" s="78"/>
      <c r="P927" s="78"/>
    </row>
    <row r="928" spans="1:16" s="1" customFormat="1" ht="25.5" customHeight="1">
      <c r="A928" s="78">
        <v>2</v>
      </c>
      <c r="B928" s="78" t="s">
        <v>2158</v>
      </c>
      <c r="C928" s="78" t="s">
        <v>2156</v>
      </c>
      <c r="D928" s="78" t="s">
        <v>2157</v>
      </c>
      <c r="E928" s="78">
        <v>46800</v>
      </c>
      <c r="F928" s="78">
        <v>320</v>
      </c>
      <c r="G928" s="78">
        <v>87500</v>
      </c>
      <c r="H928" s="78">
        <v>320</v>
      </c>
      <c r="I928" s="97">
        <v>320</v>
      </c>
      <c r="J928" s="97">
        <v>0</v>
      </c>
      <c r="K928" s="97">
        <v>0</v>
      </c>
      <c r="L928" s="78">
        <v>87500</v>
      </c>
      <c r="M928" s="78"/>
      <c r="N928" s="78"/>
      <c r="O928" s="78"/>
      <c r="P928" s="78"/>
    </row>
    <row r="929" spans="1:16" s="1" customFormat="1" ht="36.75" customHeight="1">
      <c r="A929" s="78">
        <v>3</v>
      </c>
      <c r="B929" s="78" t="s">
        <v>2159</v>
      </c>
      <c r="C929" s="78" t="s">
        <v>2156</v>
      </c>
      <c r="D929" s="78" t="s">
        <v>2157</v>
      </c>
      <c r="E929" s="78">
        <v>102680</v>
      </c>
      <c r="F929" s="78">
        <v>742</v>
      </c>
      <c r="G929" s="78">
        <v>215180</v>
      </c>
      <c r="H929" s="78">
        <v>742</v>
      </c>
      <c r="I929" s="97">
        <v>742</v>
      </c>
      <c r="J929" s="97">
        <v>0</v>
      </c>
      <c r="K929" s="97">
        <v>0</v>
      </c>
      <c r="L929" s="78">
        <v>215180</v>
      </c>
      <c r="M929" s="78"/>
      <c r="N929" s="78"/>
      <c r="O929" s="78"/>
      <c r="P929" s="78"/>
    </row>
    <row r="930" spans="1:16" s="1" customFormat="1" ht="48" customHeight="1">
      <c r="A930" s="78">
        <v>4</v>
      </c>
      <c r="B930" s="78" t="s">
        <v>2160</v>
      </c>
      <c r="C930" s="78" t="s">
        <v>2161</v>
      </c>
      <c r="D930" s="78" t="s">
        <v>2162</v>
      </c>
      <c r="E930" s="78">
        <v>23275</v>
      </c>
      <c r="F930" s="78">
        <v>200</v>
      </c>
      <c r="G930" s="78">
        <v>32673</v>
      </c>
      <c r="H930" s="78">
        <v>200</v>
      </c>
      <c r="I930" s="97">
        <v>200</v>
      </c>
      <c r="J930" s="97">
        <v>0</v>
      </c>
      <c r="K930" s="97">
        <v>0</v>
      </c>
      <c r="L930" s="78">
        <v>32673</v>
      </c>
      <c r="M930" s="78"/>
      <c r="N930" s="78"/>
      <c r="O930" s="78"/>
      <c r="P930" s="78"/>
    </row>
    <row r="931" spans="1:16" s="1" customFormat="1" ht="29.25" customHeight="1">
      <c r="A931" s="12" t="s">
        <v>2163</v>
      </c>
      <c r="B931" s="12"/>
      <c r="C931" s="12"/>
      <c r="D931" s="12"/>
      <c r="E931" s="13">
        <f aca="true" t="shared" si="178" ref="E931:L931">SUM(E932:E939)</f>
        <v>77577</v>
      </c>
      <c r="F931" s="13">
        <f t="shared" si="178"/>
        <v>2421</v>
      </c>
      <c r="G931" s="13">
        <f t="shared" si="178"/>
        <v>65330</v>
      </c>
      <c r="H931" s="13">
        <f t="shared" si="178"/>
        <v>2421</v>
      </c>
      <c r="I931" s="48">
        <f t="shared" si="178"/>
        <v>1826</v>
      </c>
      <c r="J931" s="48">
        <f t="shared" si="178"/>
        <v>420</v>
      </c>
      <c r="K931" s="48">
        <f t="shared" si="178"/>
        <v>175</v>
      </c>
      <c r="L931" s="13">
        <f t="shared" si="178"/>
        <v>65330</v>
      </c>
      <c r="M931" s="13"/>
      <c r="N931" s="13">
        <f>SUM(N932:N939)</f>
        <v>420</v>
      </c>
      <c r="O931" s="13"/>
      <c r="P931" s="13"/>
    </row>
    <row r="932" spans="1:16" s="1" customFormat="1" ht="45.75" customHeight="1">
      <c r="A932" s="78">
        <v>1</v>
      </c>
      <c r="B932" s="78" t="s">
        <v>2164</v>
      </c>
      <c r="C932" s="78" t="s">
        <v>2165</v>
      </c>
      <c r="D932" s="78" t="s">
        <v>2166</v>
      </c>
      <c r="E932" s="78">
        <v>30347</v>
      </c>
      <c r="F932" s="78">
        <v>700</v>
      </c>
      <c r="G932" s="78">
        <v>18790</v>
      </c>
      <c r="H932" s="78">
        <v>700</v>
      </c>
      <c r="I932" s="97">
        <v>530</v>
      </c>
      <c r="J932" s="97">
        <v>170</v>
      </c>
      <c r="K932" s="97">
        <v>0</v>
      </c>
      <c r="L932" s="78">
        <v>18790</v>
      </c>
      <c r="M932" s="78" t="s">
        <v>2164</v>
      </c>
      <c r="N932" s="78">
        <v>170</v>
      </c>
      <c r="O932" s="78">
        <v>2018</v>
      </c>
      <c r="P932" s="78">
        <v>2020</v>
      </c>
    </row>
    <row r="933" spans="1:16" s="1" customFormat="1" ht="40.5" customHeight="1">
      <c r="A933" s="78">
        <v>2</v>
      </c>
      <c r="B933" s="78" t="s">
        <v>2167</v>
      </c>
      <c r="C933" s="78" t="s">
        <v>2168</v>
      </c>
      <c r="D933" s="78" t="s">
        <v>2169</v>
      </c>
      <c r="E933" s="78">
        <v>19181</v>
      </c>
      <c r="F933" s="78">
        <v>723</v>
      </c>
      <c r="G933" s="78">
        <v>8220</v>
      </c>
      <c r="H933" s="78">
        <v>723</v>
      </c>
      <c r="I933" s="97">
        <v>526</v>
      </c>
      <c r="J933" s="97">
        <v>70</v>
      </c>
      <c r="K933" s="97">
        <v>127</v>
      </c>
      <c r="L933" s="78">
        <v>8220</v>
      </c>
      <c r="M933" s="78" t="s">
        <v>2167</v>
      </c>
      <c r="N933" s="78">
        <v>70</v>
      </c>
      <c r="O933" s="78">
        <v>2018</v>
      </c>
      <c r="P933" s="78">
        <v>2019</v>
      </c>
    </row>
    <row r="934" spans="1:16" s="1" customFormat="1" ht="42" customHeight="1">
      <c r="A934" s="78">
        <v>3</v>
      </c>
      <c r="B934" s="78" t="s">
        <v>2170</v>
      </c>
      <c r="C934" s="78" t="s">
        <v>2171</v>
      </c>
      <c r="D934" s="78" t="s">
        <v>2172</v>
      </c>
      <c r="E934" s="78">
        <v>4669</v>
      </c>
      <c r="F934" s="78">
        <v>200</v>
      </c>
      <c r="G934" s="78">
        <v>6400</v>
      </c>
      <c r="H934" s="78">
        <v>200</v>
      </c>
      <c r="I934" s="97">
        <v>120</v>
      </c>
      <c r="J934" s="97">
        <v>80</v>
      </c>
      <c r="K934" s="97">
        <v>0</v>
      </c>
      <c r="L934" s="78">
        <v>6400</v>
      </c>
      <c r="M934" s="78" t="s">
        <v>2170</v>
      </c>
      <c r="N934" s="78">
        <v>80</v>
      </c>
      <c r="O934" s="78">
        <v>2018</v>
      </c>
      <c r="P934" s="78">
        <v>2019</v>
      </c>
    </row>
    <row r="935" spans="1:16" s="1" customFormat="1" ht="42.75" customHeight="1">
      <c r="A935" s="78">
        <v>4</v>
      </c>
      <c r="B935" s="78" t="s">
        <v>2173</v>
      </c>
      <c r="C935" s="78" t="s">
        <v>2174</v>
      </c>
      <c r="D935" s="78" t="s">
        <v>2175</v>
      </c>
      <c r="E935" s="78">
        <v>2720</v>
      </c>
      <c r="F935" s="78">
        <v>150</v>
      </c>
      <c r="G935" s="78">
        <v>5200</v>
      </c>
      <c r="H935" s="78">
        <v>150</v>
      </c>
      <c r="I935" s="97">
        <v>90</v>
      </c>
      <c r="J935" s="97">
        <v>60</v>
      </c>
      <c r="K935" s="97">
        <v>0</v>
      </c>
      <c r="L935" s="78">
        <v>5200</v>
      </c>
      <c r="M935" s="78" t="s">
        <v>2173</v>
      </c>
      <c r="N935" s="78">
        <v>60</v>
      </c>
      <c r="O935" s="78">
        <v>2018</v>
      </c>
      <c r="P935" s="78">
        <v>2019</v>
      </c>
    </row>
    <row r="936" spans="1:16" s="1" customFormat="1" ht="34.5" customHeight="1">
      <c r="A936" s="78">
        <v>5</v>
      </c>
      <c r="B936" s="78" t="s">
        <v>2176</v>
      </c>
      <c r="C936" s="78" t="s">
        <v>2177</v>
      </c>
      <c r="D936" s="78" t="s">
        <v>2178</v>
      </c>
      <c r="E936" s="78">
        <v>1814</v>
      </c>
      <c r="F936" s="78">
        <v>100</v>
      </c>
      <c r="G936" s="78">
        <v>2000</v>
      </c>
      <c r="H936" s="78">
        <v>100</v>
      </c>
      <c r="I936" s="97">
        <v>60</v>
      </c>
      <c r="J936" s="97">
        <v>40</v>
      </c>
      <c r="K936" s="97">
        <v>0</v>
      </c>
      <c r="L936" s="78">
        <v>2000</v>
      </c>
      <c r="M936" s="78" t="s">
        <v>2176</v>
      </c>
      <c r="N936" s="78">
        <v>40</v>
      </c>
      <c r="O936" s="78">
        <v>2018</v>
      </c>
      <c r="P936" s="78">
        <v>2019</v>
      </c>
    </row>
    <row r="937" spans="1:16" s="1" customFormat="1" ht="39" customHeight="1">
      <c r="A937" s="78">
        <v>6</v>
      </c>
      <c r="B937" s="78" t="s">
        <v>2179</v>
      </c>
      <c r="C937" s="78" t="s">
        <v>2180</v>
      </c>
      <c r="D937" s="78" t="s">
        <v>2181</v>
      </c>
      <c r="E937" s="78">
        <v>3483</v>
      </c>
      <c r="F937" s="78">
        <v>120</v>
      </c>
      <c r="G937" s="78">
        <v>8900</v>
      </c>
      <c r="H937" s="78">
        <v>120</v>
      </c>
      <c r="I937" s="97">
        <v>72</v>
      </c>
      <c r="J937" s="97">
        <v>0</v>
      </c>
      <c r="K937" s="97">
        <v>48</v>
      </c>
      <c r="L937" s="78">
        <v>8900</v>
      </c>
      <c r="M937" s="78"/>
      <c r="N937" s="78"/>
      <c r="O937" s="78"/>
      <c r="P937" s="78"/>
    </row>
    <row r="938" spans="1:16" s="1" customFormat="1" ht="35.25" customHeight="1">
      <c r="A938" s="78">
        <v>7</v>
      </c>
      <c r="B938" s="78" t="s">
        <v>2182</v>
      </c>
      <c r="C938" s="78" t="s">
        <v>2183</v>
      </c>
      <c r="D938" s="78" t="s">
        <v>2184</v>
      </c>
      <c r="E938" s="78">
        <v>8104</v>
      </c>
      <c r="F938" s="78">
        <v>252</v>
      </c>
      <c r="G938" s="78">
        <v>8820</v>
      </c>
      <c r="H938" s="78">
        <v>252</v>
      </c>
      <c r="I938" s="97">
        <v>252</v>
      </c>
      <c r="J938" s="97">
        <v>0</v>
      </c>
      <c r="K938" s="97">
        <v>0</v>
      </c>
      <c r="L938" s="78">
        <v>8820</v>
      </c>
      <c r="M938" s="78"/>
      <c r="N938" s="78"/>
      <c r="O938" s="78"/>
      <c r="P938" s="78"/>
    </row>
    <row r="939" spans="1:16" s="1" customFormat="1" ht="28.5" customHeight="1">
      <c r="A939" s="78">
        <v>8</v>
      </c>
      <c r="B939" s="78" t="s">
        <v>2185</v>
      </c>
      <c r="C939" s="78" t="s">
        <v>2186</v>
      </c>
      <c r="D939" s="78" t="s">
        <v>2187</v>
      </c>
      <c r="E939" s="78">
        <v>7259</v>
      </c>
      <c r="F939" s="78">
        <v>176</v>
      </c>
      <c r="G939" s="78">
        <v>7000</v>
      </c>
      <c r="H939" s="78">
        <v>176</v>
      </c>
      <c r="I939" s="97">
        <v>176</v>
      </c>
      <c r="J939" s="97">
        <v>0</v>
      </c>
      <c r="K939" s="97">
        <v>0</v>
      </c>
      <c r="L939" s="78">
        <v>7000</v>
      </c>
      <c r="M939" s="78"/>
      <c r="N939" s="78"/>
      <c r="O939" s="78"/>
      <c r="P939" s="78"/>
    </row>
    <row r="940" spans="1:16" s="1" customFormat="1" ht="40.5" customHeight="1">
      <c r="A940" s="12" t="s">
        <v>2188</v>
      </c>
      <c r="B940" s="12"/>
      <c r="C940" s="12"/>
      <c r="D940" s="12"/>
      <c r="E940" s="13">
        <f aca="true" t="shared" si="179" ref="E940:L940">SUM(E941:E963)</f>
        <v>261552</v>
      </c>
      <c r="F940" s="13">
        <f t="shared" si="179"/>
        <v>3833</v>
      </c>
      <c r="G940" s="13">
        <f t="shared" si="179"/>
        <v>234230</v>
      </c>
      <c r="H940" s="13">
        <f t="shared" si="179"/>
        <v>3833</v>
      </c>
      <c r="I940" s="13">
        <f t="shared" si="179"/>
        <v>2812</v>
      </c>
      <c r="J940" s="13">
        <f t="shared" si="179"/>
        <v>222</v>
      </c>
      <c r="K940" s="13">
        <f t="shared" si="179"/>
        <v>799</v>
      </c>
      <c r="L940" s="13">
        <f t="shared" si="179"/>
        <v>234230</v>
      </c>
      <c r="M940" s="13"/>
      <c r="N940" s="13">
        <f>SUM(N941:N963)</f>
        <v>222</v>
      </c>
      <c r="O940" s="13"/>
      <c r="P940" s="13"/>
    </row>
    <row r="941" spans="1:16" s="1" customFormat="1" ht="40.5" customHeight="1">
      <c r="A941" s="78">
        <v>9</v>
      </c>
      <c r="B941" s="78" t="s">
        <v>2189</v>
      </c>
      <c r="C941" s="78" t="s">
        <v>2190</v>
      </c>
      <c r="D941" s="78" t="s">
        <v>2191</v>
      </c>
      <c r="E941" s="78">
        <v>36711</v>
      </c>
      <c r="F941" s="78">
        <v>410</v>
      </c>
      <c r="G941" s="78">
        <v>26445</v>
      </c>
      <c r="H941" s="78">
        <v>410</v>
      </c>
      <c r="I941" s="78">
        <v>310</v>
      </c>
      <c r="J941" s="78">
        <v>100</v>
      </c>
      <c r="K941" s="78">
        <v>0</v>
      </c>
      <c r="L941" s="78">
        <v>26445</v>
      </c>
      <c r="M941" s="78" t="s">
        <v>2189</v>
      </c>
      <c r="N941" s="78">
        <v>100</v>
      </c>
      <c r="O941" s="78">
        <v>2018</v>
      </c>
      <c r="P941" s="78">
        <v>2021</v>
      </c>
    </row>
    <row r="942" spans="1:16" s="1" customFormat="1" ht="30.75" customHeight="1">
      <c r="A942" s="78">
        <v>10</v>
      </c>
      <c r="B942" s="78" t="s">
        <v>2192</v>
      </c>
      <c r="C942" s="78" t="s">
        <v>2190</v>
      </c>
      <c r="D942" s="78" t="s">
        <v>2191</v>
      </c>
      <c r="E942" s="78">
        <v>18517</v>
      </c>
      <c r="F942" s="78">
        <v>213</v>
      </c>
      <c r="G942" s="78">
        <v>14058</v>
      </c>
      <c r="H942" s="78">
        <v>213</v>
      </c>
      <c r="I942" s="78">
        <v>213</v>
      </c>
      <c r="J942" s="78">
        <v>0</v>
      </c>
      <c r="K942" s="78">
        <v>0</v>
      </c>
      <c r="L942" s="78">
        <v>14058</v>
      </c>
      <c r="M942" s="78"/>
      <c r="N942" s="78"/>
      <c r="O942" s="78"/>
      <c r="P942" s="78"/>
    </row>
    <row r="943" spans="1:16" s="1" customFormat="1" ht="54.75" customHeight="1">
      <c r="A943" s="78">
        <v>11</v>
      </c>
      <c r="B943" s="78" t="s">
        <v>2193</v>
      </c>
      <c r="C943" s="78" t="s">
        <v>2190</v>
      </c>
      <c r="D943" s="78" t="s">
        <v>2191</v>
      </c>
      <c r="E943" s="78">
        <v>26694</v>
      </c>
      <c r="F943" s="78">
        <v>316</v>
      </c>
      <c r="G943" s="78">
        <v>18802</v>
      </c>
      <c r="H943" s="78">
        <v>316</v>
      </c>
      <c r="I943" s="78">
        <v>250</v>
      </c>
      <c r="J943" s="78">
        <v>66</v>
      </c>
      <c r="K943" s="78">
        <v>0</v>
      </c>
      <c r="L943" s="78">
        <v>18802</v>
      </c>
      <c r="M943" s="78" t="s">
        <v>2193</v>
      </c>
      <c r="N943" s="78">
        <v>66</v>
      </c>
      <c r="O943" s="78">
        <v>2018</v>
      </c>
      <c r="P943" s="78">
        <v>2021</v>
      </c>
    </row>
    <row r="944" spans="1:16" s="1" customFormat="1" ht="46.5" customHeight="1">
      <c r="A944" s="78">
        <v>12</v>
      </c>
      <c r="B944" s="78" t="s">
        <v>2194</v>
      </c>
      <c r="C944" s="78" t="s">
        <v>2190</v>
      </c>
      <c r="D944" s="78" t="s">
        <v>2191</v>
      </c>
      <c r="E944" s="78">
        <v>30507</v>
      </c>
      <c r="F944" s="78">
        <v>368</v>
      </c>
      <c r="G944" s="78">
        <v>22411</v>
      </c>
      <c r="H944" s="78">
        <v>368</v>
      </c>
      <c r="I944" s="78">
        <v>368</v>
      </c>
      <c r="J944" s="78">
        <v>0</v>
      </c>
      <c r="K944" s="78">
        <v>0</v>
      </c>
      <c r="L944" s="78">
        <v>22411</v>
      </c>
      <c r="M944" s="78"/>
      <c r="N944" s="78"/>
      <c r="O944" s="78"/>
      <c r="P944" s="78"/>
    </row>
    <row r="945" spans="1:16" s="1" customFormat="1" ht="42.75" customHeight="1">
      <c r="A945" s="78">
        <v>13</v>
      </c>
      <c r="B945" s="78" t="s">
        <v>2195</v>
      </c>
      <c r="C945" s="78" t="s">
        <v>2190</v>
      </c>
      <c r="D945" s="78" t="s">
        <v>2191</v>
      </c>
      <c r="E945" s="78">
        <v>25348</v>
      </c>
      <c r="F945" s="78">
        <v>306</v>
      </c>
      <c r="G945" s="78">
        <v>18972</v>
      </c>
      <c r="H945" s="78">
        <v>306</v>
      </c>
      <c r="I945" s="78">
        <v>306</v>
      </c>
      <c r="J945" s="78">
        <v>0</v>
      </c>
      <c r="K945" s="78">
        <v>0</v>
      </c>
      <c r="L945" s="78">
        <v>18972</v>
      </c>
      <c r="M945" s="78"/>
      <c r="N945" s="78"/>
      <c r="O945" s="78"/>
      <c r="P945" s="78"/>
    </row>
    <row r="946" spans="1:16" s="1" customFormat="1" ht="41.25" customHeight="1">
      <c r="A946" s="78">
        <v>14</v>
      </c>
      <c r="B946" s="78" t="s">
        <v>2196</v>
      </c>
      <c r="C946" s="78" t="s">
        <v>2190</v>
      </c>
      <c r="D946" s="78" t="s">
        <v>2197</v>
      </c>
      <c r="E946" s="78">
        <v>27567</v>
      </c>
      <c r="F946" s="78">
        <v>322</v>
      </c>
      <c r="G946" s="78">
        <v>18354</v>
      </c>
      <c r="H946" s="78">
        <v>322</v>
      </c>
      <c r="I946" s="78">
        <v>322</v>
      </c>
      <c r="J946" s="78">
        <v>0</v>
      </c>
      <c r="K946" s="78">
        <v>0</v>
      </c>
      <c r="L946" s="78">
        <v>18354</v>
      </c>
      <c r="M946" s="78"/>
      <c r="N946" s="78"/>
      <c r="O946" s="78"/>
      <c r="P946" s="78"/>
    </row>
    <row r="947" spans="1:16" s="1" customFormat="1" ht="41.25" customHeight="1">
      <c r="A947" s="78">
        <v>15</v>
      </c>
      <c r="B947" s="78" t="s">
        <v>2198</v>
      </c>
      <c r="C947" s="78" t="s">
        <v>2190</v>
      </c>
      <c r="D947" s="78" t="s">
        <v>2199</v>
      </c>
      <c r="E947" s="78">
        <v>6753</v>
      </c>
      <c r="F947" s="78">
        <v>145</v>
      </c>
      <c r="G947" s="78">
        <v>7668</v>
      </c>
      <c r="H947" s="78">
        <v>145</v>
      </c>
      <c r="I947" s="78">
        <v>92</v>
      </c>
      <c r="J947" s="78">
        <v>0</v>
      </c>
      <c r="K947" s="78">
        <v>53</v>
      </c>
      <c r="L947" s="78">
        <v>7668</v>
      </c>
      <c r="M947" s="78"/>
      <c r="N947" s="78"/>
      <c r="O947" s="78"/>
      <c r="P947" s="78"/>
    </row>
    <row r="948" spans="1:16" s="1" customFormat="1" ht="41.25" customHeight="1">
      <c r="A948" s="78">
        <v>16</v>
      </c>
      <c r="B948" s="78" t="s">
        <v>2200</v>
      </c>
      <c r="C948" s="78" t="s">
        <v>2190</v>
      </c>
      <c r="D948" s="78" t="s">
        <v>2201</v>
      </c>
      <c r="E948" s="78">
        <v>7449</v>
      </c>
      <c r="F948" s="78">
        <v>147</v>
      </c>
      <c r="G948" s="78">
        <v>7668</v>
      </c>
      <c r="H948" s="78">
        <v>147</v>
      </c>
      <c r="I948" s="78">
        <v>80</v>
      </c>
      <c r="J948" s="78">
        <v>0</v>
      </c>
      <c r="K948" s="78">
        <v>67</v>
      </c>
      <c r="L948" s="78">
        <v>7668</v>
      </c>
      <c r="M948" s="78"/>
      <c r="N948" s="78"/>
      <c r="O948" s="78"/>
      <c r="P948" s="78"/>
    </row>
    <row r="949" spans="1:16" s="1" customFormat="1" ht="21.75" customHeight="1">
      <c r="A949" s="78">
        <v>17</v>
      </c>
      <c r="B949" s="78" t="s">
        <v>2202</v>
      </c>
      <c r="C949" s="78" t="s">
        <v>2190</v>
      </c>
      <c r="D949" s="78" t="s">
        <v>2203</v>
      </c>
      <c r="E949" s="78">
        <v>10269</v>
      </c>
      <c r="F949" s="78">
        <v>150</v>
      </c>
      <c r="G949" s="78">
        <v>11940</v>
      </c>
      <c r="H949" s="78">
        <v>150</v>
      </c>
      <c r="I949" s="78">
        <v>88</v>
      </c>
      <c r="J949" s="78">
        <v>0</v>
      </c>
      <c r="K949" s="78">
        <v>62</v>
      </c>
      <c r="L949" s="78">
        <v>11940</v>
      </c>
      <c r="M949" s="78"/>
      <c r="N949" s="78"/>
      <c r="O949" s="78"/>
      <c r="P949" s="78"/>
    </row>
    <row r="950" spans="1:16" s="1" customFormat="1" ht="52.5" customHeight="1">
      <c r="A950" s="78">
        <v>18</v>
      </c>
      <c r="B950" s="78" t="s">
        <v>2204</v>
      </c>
      <c r="C950" s="78" t="s">
        <v>2190</v>
      </c>
      <c r="D950" s="78" t="s">
        <v>2205</v>
      </c>
      <c r="E950" s="78">
        <v>19042</v>
      </c>
      <c r="F950" s="78">
        <v>344</v>
      </c>
      <c r="G950" s="78">
        <v>20424</v>
      </c>
      <c r="H950" s="78">
        <v>344</v>
      </c>
      <c r="I950" s="78">
        <v>285</v>
      </c>
      <c r="J950" s="78">
        <v>0</v>
      </c>
      <c r="K950" s="78">
        <v>59</v>
      </c>
      <c r="L950" s="78">
        <v>20424</v>
      </c>
      <c r="M950" s="78"/>
      <c r="N950" s="78"/>
      <c r="O950" s="78"/>
      <c r="P950" s="78"/>
    </row>
    <row r="951" spans="1:16" s="1" customFormat="1" ht="28.5" customHeight="1">
      <c r="A951" s="78">
        <v>19</v>
      </c>
      <c r="B951" s="78" t="s">
        <v>2206</v>
      </c>
      <c r="C951" s="78" t="s">
        <v>2190</v>
      </c>
      <c r="D951" s="78" t="s">
        <v>2197</v>
      </c>
      <c r="E951" s="78">
        <v>7106</v>
      </c>
      <c r="F951" s="78">
        <v>128</v>
      </c>
      <c r="G951" s="78">
        <v>7936</v>
      </c>
      <c r="H951" s="78">
        <v>128</v>
      </c>
      <c r="I951" s="78">
        <v>72</v>
      </c>
      <c r="J951" s="78">
        <v>56</v>
      </c>
      <c r="K951" s="78">
        <v>0</v>
      </c>
      <c r="L951" s="78">
        <v>7936</v>
      </c>
      <c r="M951" s="78" t="s">
        <v>2206</v>
      </c>
      <c r="N951" s="78">
        <v>56</v>
      </c>
      <c r="O951" s="78">
        <v>2018</v>
      </c>
      <c r="P951" s="78">
        <v>2021</v>
      </c>
    </row>
    <row r="952" spans="1:16" s="1" customFormat="1" ht="28.5" customHeight="1">
      <c r="A952" s="78">
        <v>20</v>
      </c>
      <c r="B952" s="78" t="s">
        <v>2207</v>
      </c>
      <c r="C952" s="78" t="s">
        <v>2190</v>
      </c>
      <c r="D952" s="78" t="s">
        <v>2197</v>
      </c>
      <c r="E952" s="78">
        <v>31754</v>
      </c>
      <c r="F952" s="78">
        <v>351</v>
      </c>
      <c r="G952" s="78">
        <v>20709</v>
      </c>
      <c r="H952" s="78">
        <v>351</v>
      </c>
      <c r="I952" s="78">
        <v>351</v>
      </c>
      <c r="J952" s="78">
        <v>0</v>
      </c>
      <c r="K952" s="78">
        <v>0</v>
      </c>
      <c r="L952" s="78">
        <v>20709</v>
      </c>
      <c r="M952" s="78"/>
      <c r="N952" s="78"/>
      <c r="O952" s="78"/>
      <c r="P952" s="78"/>
    </row>
    <row r="953" spans="1:16" s="1" customFormat="1" ht="38.25" customHeight="1">
      <c r="A953" s="78">
        <v>21</v>
      </c>
      <c r="B953" s="78" t="s">
        <v>2208</v>
      </c>
      <c r="C953" s="78" t="s">
        <v>2190</v>
      </c>
      <c r="D953" s="78" t="s">
        <v>2209</v>
      </c>
      <c r="E953" s="78">
        <v>1494</v>
      </c>
      <c r="F953" s="78">
        <v>75</v>
      </c>
      <c r="G953" s="78">
        <v>4950</v>
      </c>
      <c r="H953" s="78">
        <v>75</v>
      </c>
      <c r="I953" s="78">
        <v>0</v>
      </c>
      <c r="J953" s="78">
        <v>0</v>
      </c>
      <c r="K953" s="78">
        <v>75</v>
      </c>
      <c r="L953" s="78">
        <v>4950</v>
      </c>
      <c r="M953" s="78"/>
      <c r="N953" s="78"/>
      <c r="O953" s="78"/>
      <c r="P953" s="78"/>
    </row>
    <row r="954" spans="1:16" s="1" customFormat="1" ht="24.75" customHeight="1">
      <c r="A954" s="78">
        <v>22</v>
      </c>
      <c r="B954" s="78" t="s">
        <v>2210</v>
      </c>
      <c r="C954" s="78" t="s">
        <v>2190</v>
      </c>
      <c r="D954" s="78" t="s">
        <v>2211</v>
      </c>
      <c r="E954" s="78">
        <v>852</v>
      </c>
      <c r="F954" s="78">
        <v>48</v>
      </c>
      <c r="G954" s="78">
        <v>3120</v>
      </c>
      <c r="H954" s="78">
        <v>48</v>
      </c>
      <c r="I954" s="78">
        <v>0</v>
      </c>
      <c r="J954" s="78">
        <v>0</v>
      </c>
      <c r="K954" s="78">
        <v>48</v>
      </c>
      <c r="L954" s="78">
        <v>3120</v>
      </c>
      <c r="M954" s="78"/>
      <c r="N954" s="78"/>
      <c r="O954" s="78"/>
      <c r="P954" s="78"/>
    </row>
    <row r="955" spans="1:16" s="1" customFormat="1" ht="36.75" customHeight="1">
      <c r="A955" s="78">
        <v>23</v>
      </c>
      <c r="B955" s="78" t="s">
        <v>2212</v>
      </c>
      <c r="C955" s="78" t="s">
        <v>2190</v>
      </c>
      <c r="D955" s="78" t="s">
        <v>2213</v>
      </c>
      <c r="E955" s="78">
        <v>1174</v>
      </c>
      <c r="F955" s="78">
        <v>64</v>
      </c>
      <c r="G955" s="78">
        <v>4352</v>
      </c>
      <c r="H955" s="78">
        <v>64</v>
      </c>
      <c r="I955" s="78">
        <v>0</v>
      </c>
      <c r="J955" s="78">
        <v>0</v>
      </c>
      <c r="K955" s="78">
        <v>64</v>
      </c>
      <c r="L955" s="78">
        <v>4352</v>
      </c>
      <c r="M955" s="78"/>
      <c r="N955" s="78"/>
      <c r="O955" s="78"/>
      <c r="P955" s="78"/>
    </row>
    <row r="956" spans="1:16" s="1" customFormat="1" ht="36.75" customHeight="1">
      <c r="A956" s="78">
        <v>24</v>
      </c>
      <c r="B956" s="78" t="s">
        <v>2214</v>
      </c>
      <c r="C956" s="78" t="s">
        <v>2190</v>
      </c>
      <c r="D956" s="78" t="s">
        <v>2215</v>
      </c>
      <c r="E956" s="78">
        <v>1029</v>
      </c>
      <c r="F956" s="78">
        <v>55</v>
      </c>
      <c r="G956" s="78">
        <v>3630</v>
      </c>
      <c r="H956" s="78">
        <v>55</v>
      </c>
      <c r="I956" s="78">
        <v>0</v>
      </c>
      <c r="J956" s="78">
        <v>0</v>
      </c>
      <c r="K956" s="78">
        <v>55</v>
      </c>
      <c r="L956" s="78">
        <v>3630</v>
      </c>
      <c r="M956" s="78"/>
      <c r="N956" s="78"/>
      <c r="O956" s="78"/>
      <c r="P956" s="78"/>
    </row>
    <row r="957" spans="1:16" s="1" customFormat="1" ht="36.75" customHeight="1">
      <c r="A957" s="78">
        <v>25</v>
      </c>
      <c r="B957" s="78" t="s">
        <v>2216</v>
      </c>
      <c r="C957" s="78" t="s">
        <v>2190</v>
      </c>
      <c r="D957" s="78" t="s">
        <v>2217</v>
      </c>
      <c r="E957" s="78">
        <v>980</v>
      </c>
      <c r="F957" s="78">
        <v>56</v>
      </c>
      <c r="G957" s="78">
        <v>3752</v>
      </c>
      <c r="H957" s="78">
        <v>56</v>
      </c>
      <c r="I957" s="78">
        <v>0</v>
      </c>
      <c r="J957" s="78">
        <v>0</v>
      </c>
      <c r="K957" s="78">
        <v>56</v>
      </c>
      <c r="L957" s="78">
        <v>3752</v>
      </c>
      <c r="M957" s="78"/>
      <c r="N957" s="78"/>
      <c r="O957" s="78"/>
      <c r="P957" s="78"/>
    </row>
    <row r="958" spans="1:16" s="1" customFormat="1" ht="36.75" customHeight="1">
      <c r="A958" s="78">
        <v>26</v>
      </c>
      <c r="B958" s="78" t="s">
        <v>2218</v>
      </c>
      <c r="C958" s="78" t="s">
        <v>2190</v>
      </c>
      <c r="D958" s="78" t="s">
        <v>2219</v>
      </c>
      <c r="E958" s="78">
        <v>1037</v>
      </c>
      <c r="F958" s="78">
        <v>57</v>
      </c>
      <c r="G958" s="78">
        <v>3843</v>
      </c>
      <c r="H958" s="78">
        <v>57</v>
      </c>
      <c r="I958" s="78">
        <v>0</v>
      </c>
      <c r="J958" s="78">
        <v>0</v>
      </c>
      <c r="K958" s="78">
        <v>57</v>
      </c>
      <c r="L958" s="78">
        <v>3843</v>
      </c>
      <c r="M958" s="78"/>
      <c r="N958" s="78"/>
      <c r="O958" s="78"/>
      <c r="P958" s="78"/>
    </row>
    <row r="959" spans="1:16" s="1" customFormat="1" ht="36.75" customHeight="1">
      <c r="A959" s="78">
        <v>27</v>
      </c>
      <c r="B959" s="78" t="s">
        <v>2220</v>
      </c>
      <c r="C959" s="78" t="s">
        <v>2190</v>
      </c>
      <c r="D959" s="78" t="s">
        <v>2221</v>
      </c>
      <c r="E959" s="78">
        <v>793</v>
      </c>
      <c r="F959" s="78">
        <v>42</v>
      </c>
      <c r="G959" s="78">
        <v>2709</v>
      </c>
      <c r="H959" s="78">
        <v>42</v>
      </c>
      <c r="I959" s="78">
        <v>0</v>
      </c>
      <c r="J959" s="78">
        <v>0</v>
      </c>
      <c r="K959" s="78">
        <v>42</v>
      </c>
      <c r="L959" s="78">
        <v>2709</v>
      </c>
      <c r="M959" s="78"/>
      <c r="N959" s="78"/>
      <c r="O959" s="78"/>
      <c r="P959" s="78"/>
    </row>
    <row r="960" spans="1:16" s="1" customFormat="1" ht="36.75" customHeight="1">
      <c r="A960" s="78">
        <v>28</v>
      </c>
      <c r="B960" s="78" t="s">
        <v>2222</v>
      </c>
      <c r="C960" s="78" t="s">
        <v>2190</v>
      </c>
      <c r="D960" s="78" t="s">
        <v>2223</v>
      </c>
      <c r="E960" s="78">
        <v>948</v>
      </c>
      <c r="F960" s="78">
        <v>53</v>
      </c>
      <c r="G960" s="78">
        <v>3657</v>
      </c>
      <c r="H960" s="78">
        <v>53</v>
      </c>
      <c r="I960" s="78">
        <v>0</v>
      </c>
      <c r="J960" s="78">
        <v>0</v>
      </c>
      <c r="K960" s="78">
        <v>53</v>
      </c>
      <c r="L960" s="78">
        <v>3657</v>
      </c>
      <c r="M960" s="78"/>
      <c r="N960" s="78"/>
      <c r="O960" s="78"/>
      <c r="P960" s="78"/>
    </row>
    <row r="961" spans="1:16" s="1" customFormat="1" ht="36.75" customHeight="1">
      <c r="A961" s="78">
        <v>29</v>
      </c>
      <c r="B961" s="78" t="s">
        <v>2224</v>
      </c>
      <c r="C961" s="78" t="s">
        <v>2190</v>
      </c>
      <c r="D961" s="78" t="s">
        <v>2225</v>
      </c>
      <c r="E961" s="78">
        <v>1287</v>
      </c>
      <c r="F961" s="78">
        <v>65</v>
      </c>
      <c r="G961" s="78">
        <v>4147</v>
      </c>
      <c r="H961" s="78">
        <v>65</v>
      </c>
      <c r="I961" s="78">
        <v>0</v>
      </c>
      <c r="J961" s="78">
        <v>0</v>
      </c>
      <c r="K961" s="78">
        <v>65</v>
      </c>
      <c r="L961" s="78">
        <v>4147</v>
      </c>
      <c r="M961" s="78"/>
      <c r="N961" s="78"/>
      <c r="O961" s="78"/>
      <c r="P961" s="78"/>
    </row>
    <row r="962" spans="1:16" s="1" customFormat="1" ht="36.75" customHeight="1">
      <c r="A962" s="78">
        <v>30</v>
      </c>
      <c r="B962" s="78" t="s">
        <v>2226</v>
      </c>
      <c r="C962" s="78" t="s">
        <v>2190</v>
      </c>
      <c r="D962" s="78" t="s">
        <v>2227</v>
      </c>
      <c r="E962" s="78">
        <v>756</v>
      </c>
      <c r="F962" s="78">
        <v>43</v>
      </c>
      <c r="G962" s="78">
        <v>2666</v>
      </c>
      <c r="H962" s="78">
        <v>43</v>
      </c>
      <c r="I962" s="78">
        <v>0</v>
      </c>
      <c r="J962" s="78">
        <v>0</v>
      </c>
      <c r="K962" s="78">
        <v>43</v>
      </c>
      <c r="L962" s="78">
        <v>2666</v>
      </c>
      <c r="M962" s="78"/>
      <c r="N962" s="78"/>
      <c r="O962" s="78"/>
      <c r="P962" s="78"/>
    </row>
    <row r="963" spans="1:16" s="1" customFormat="1" ht="30" customHeight="1">
      <c r="A963" s="78">
        <v>31</v>
      </c>
      <c r="B963" s="78" t="s">
        <v>2228</v>
      </c>
      <c r="C963" s="78" t="s">
        <v>2190</v>
      </c>
      <c r="D963" s="78" t="s">
        <v>2229</v>
      </c>
      <c r="E963" s="78">
        <v>3485</v>
      </c>
      <c r="F963" s="78">
        <v>75</v>
      </c>
      <c r="G963" s="78">
        <v>2017</v>
      </c>
      <c r="H963" s="78">
        <v>75</v>
      </c>
      <c r="I963" s="78">
        <v>75</v>
      </c>
      <c r="J963" s="78">
        <v>0</v>
      </c>
      <c r="K963" s="78">
        <v>0</v>
      </c>
      <c r="L963" s="78">
        <v>2017</v>
      </c>
      <c r="M963" s="78"/>
      <c r="N963" s="78"/>
      <c r="O963" s="78"/>
      <c r="P963" s="78"/>
    </row>
    <row r="964" spans="1:16" s="1" customFormat="1" ht="42.75" customHeight="1">
      <c r="A964" s="12" t="s">
        <v>2230</v>
      </c>
      <c r="B964" s="12"/>
      <c r="C964" s="12"/>
      <c r="D964" s="12"/>
      <c r="E964" s="12">
        <f aca="true" t="shared" si="180" ref="E964:L964">E965+E971</f>
        <v>640918.6</v>
      </c>
      <c r="F964" s="12">
        <f t="shared" si="180"/>
        <v>16418</v>
      </c>
      <c r="G964" s="12">
        <f t="shared" si="180"/>
        <v>1646033.56</v>
      </c>
      <c r="H964" s="12">
        <f t="shared" si="180"/>
        <v>16418</v>
      </c>
      <c r="I964" s="48">
        <f t="shared" si="180"/>
        <v>9047</v>
      </c>
      <c r="J964" s="48">
        <f t="shared" si="180"/>
        <v>1345</v>
      </c>
      <c r="K964" s="48">
        <f t="shared" si="180"/>
        <v>6026</v>
      </c>
      <c r="L964" s="12">
        <f t="shared" si="180"/>
        <v>1646033.56</v>
      </c>
      <c r="M964" s="12"/>
      <c r="N964" s="12">
        <f>N965+N971</f>
        <v>1345</v>
      </c>
      <c r="O964" s="12"/>
      <c r="P964" s="12"/>
    </row>
    <row r="965" spans="1:16" s="1" customFormat="1" ht="26.25" customHeight="1">
      <c r="A965" s="12" t="s">
        <v>215</v>
      </c>
      <c r="B965" s="12"/>
      <c r="C965" s="12"/>
      <c r="D965" s="12"/>
      <c r="E965" s="13">
        <f aca="true" t="shared" si="181" ref="E965:L965">SUM(E966:E970)</f>
        <v>370048.6</v>
      </c>
      <c r="F965" s="13">
        <f t="shared" si="181"/>
        <v>5315</v>
      </c>
      <c r="G965" s="13">
        <f t="shared" si="181"/>
        <v>608522.36</v>
      </c>
      <c r="H965" s="13">
        <f t="shared" si="181"/>
        <v>5315</v>
      </c>
      <c r="I965" s="13">
        <f t="shared" si="181"/>
        <v>5265</v>
      </c>
      <c r="J965" s="13">
        <f t="shared" si="181"/>
        <v>50</v>
      </c>
      <c r="K965" s="13">
        <f t="shared" si="181"/>
        <v>0</v>
      </c>
      <c r="L965" s="13">
        <f t="shared" si="181"/>
        <v>608522.36</v>
      </c>
      <c r="M965" s="13"/>
      <c r="N965" s="13">
        <f>SUM(N966:N970)</f>
        <v>50</v>
      </c>
      <c r="O965" s="12"/>
      <c r="P965" s="12"/>
    </row>
    <row r="966" spans="1:16" s="1" customFormat="1" ht="132" customHeight="1">
      <c r="A966" s="67">
        <v>1</v>
      </c>
      <c r="B966" s="210" t="s">
        <v>2231</v>
      </c>
      <c r="C966" s="62" t="s">
        <v>2232</v>
      </c>
      <c r="D966" s="62" t="s">
        <v>2233</v>
      </c>
      <c r="E966" s="330">
        <v>181912.22</v>
      </c>
      <c r="F966" s="123">
        <f aca="true" t="shared" si="182" ref="F966:F970">H966</f>
        <v>2915</v>
      </c>
      <c r="G966" s="330">
        <v>298322.36</v>
      </c>
      <c r="H966" s="123">
        <f aca="true" t="shared" si="183" ref="H966:H970">I966+J966+K966</f>
        <v>2915</v>
      </c>
      <c r="I966" s="77">
        <v>2915</v>
      </c>
      <c r="J966" s="114">
        <v>0</v>
      </c>
      <c r="K966" s="114">
        <v>0</v>
      </c>
      <c r="L966" s="330">
        <f aca="true" t="shared" si="184" ref="L966:L970">G966</f>
        <v>298322.36</v>
      </c>
      <c r="M966" s="68"/>
      <c r="N966" s="68"/>
      <c r="O966" s="67"/>
      <c r="P966" s="67"/>
    </row>
    <row r="967" spans="1:16" s="1" customFormat="1" ht="33.75" customHeight="1">
      <c r="A967" s="67">
        <v>2</v>
      </c>
      <c r="B967" s="58" t="s">
        <v>2234</v>
      </c>
      <c r="C967" s="58" t="s">
        <v>2235</v>
      </c>
      <c r="D967" s="58" t="s">
        <v>2236</v>
      </c>
      <c r="E967" s="58">
        <v>146735.38</v>
      </c>
      <c r="F967" s="123">
        <f t="shared" si="182"/>
        <v>1500</v>
      </c>
      <c r="G967" s="58">
        <v>168900</v>
      </c>
      <c r="H967" s="123">
        <f t="shared" si="183"/>
        <v>1500</v>
      </c>
      <c r="I967" s="77">
        <v>1500</v>
      </c>
      <c r="J967" s="114">
        <v>0</v>
      </c>
      <c r="K967" s="114">
        <v>0</v>
      </c>
      <c r="L967" s="330">
        <f t="shared" si="184"/>
        <v>168900</v>
      </c>
      <c r="M967" s="67"/>
      <c r="N967" s="67"/>
      <c r="O967" s="67"/>
      <c r="P967" s="67"/>
    </row>
    <row r="968" spans="1:16" s="1" customFormat="1" ht="80.25" customHeight="1">
      <c r="A968" s="67">
        <v>3</v>
      </c>
      <c r="B968" s="66" t="s">
        <v>2237</v>
      </c>
      <c r="C968" s="62" t="s">
        <v>2238</v>
      </c>
      <c r="D968" s="159" t="s">
        <v>2239</v>
      </c>
      <c r="E968" s="159">
        <v>28000</v>
      </c>
      <c r="F968" s="123">
        <f t="shared" si="182"/>
        <v>700</v>
      </c>
      <c r="G968" s="159">
        <v>113400</v>
      </c>
      <c r="H968" s="123">
        <f t="shared" si="183"/>
        <v>700</v>
      </c>
      <c r="I968" s="77">
        <v>700</v>
      </c>
      <c r="J968" s="114">
        <v>0</v>
      </c>
      <c r="K968" s="114">
        <v>0</v>
      </c>
      <c r="L968" s="330">
        <f t="shared" si="184"/>
        <v>113400</v>
      </c>
      <c r="M968" s="67"/>
      <c r="N968" s="67"/>
      <c r="O968" s="67"/>
      <c r="P968" s="67"/>
    </row>
    <row r="969" spans="1:16" s="1" customFormat="1" ht="38.25" customHeight="1">
      <c r="A969" s="67">
        <v>4</v>
      </c>
      <c r="B969" s="58" t="s">
        <v>2240</v>
      </c>
      <c r="C969" s="58" t="s">
        <v>2241</v>
      </c>
      <c r="D969" s="58" t="s">
        <v>2242</v>
      </c>
      <c r="E969" s="58">
        <v>11702</v>
      </c>
      <c r="F969" s="123">
        <f t="shared" si="182"/>
        <v>150</v>
      </c>
      <c r="G969" s="58">
        <v>22500</v>
      </c>
      <c r="H969" s="123">
        <f t="shared" si="183"/>
        <v>150</v>
      </c>
      <c r="I969" s="77">
        <v>150</v>
      </c>
      <c r="J969" s="114">
        <v>0</v>
      </c>
      <c r="K969" s="114">
        <v>0</v>
      </c>
      <c r="L969" s="330">
        <f t="shared" si="184"/>
        <v>22500</v>
      </c>
      <c r="M969" s="78"/>
      <c r="N969" s="78"/>
      <c r="O969" s="78"/>
      <c r="P969" s="78"/>
    </row>
    <row r="970" spans="1:16" s="1" customFormat="1" ht="30.75" customHeight="1">
      <c r="A970" s="67">
        <v>5</v>
      </c>
      <c r="B970" s="62" t="s">
        <v>2243</v>
      </c>
      <c r="C970" s="62" t="s">
        <v>2244</v>
      </c>
      <c r="D970" s="62" t="s">
        <v>2245</v>
      </c>
      <c r="E970" s="94">
        <v>1699</v>
      </c>
      <c r="F970" s="123">
        <f t="shared" si="182"/>
        <v>50</v>
      </c>
      <c r="G970" s="94">
        <v>5400</v>
      </c>
      <c r="H970" s="123">
        <f t="shared" si="183"/>
        <v>50</v>
      </c>
      <c r="I970" s="77">
        <v>0</v>
      </c>
      <c r="J970" s="114">
        <v>50</v>
      </c>
      <c r="K970" s="114">
        <v>0</v>
      </c>
      <c r="L970" s="330">
        <f t="shared" si="184"/>
        <v>5400</v>
      </c>
      <c r="M970" s="62" t="s">
        <v>2243</v>
      </c>
      <c r="N970" s="154">
        <v>50</v>
      </c>
      <c r="O970" s="78">
        <v>2018.1</v>
      </c>
      <c r="P970" s="78">
        <v>2018.6</v>
      </c>
    </row>
    <row r="971" spans="1:16" s="1" customFormat="1" ht="30.75" customHeight="1">
      <c r="A971" s="80" t="s">
        <v>2246</v>
      </c>
      <c r="B971" s="80"/>
      <c r="C971" s="80"/>
      <c r="D971" s="80"/>
      <c r="E971" s="80">
        <f aca="true" t="shared" si="185" ref="E971:L971">SUM(E972:E998)</f>
        <v>270870</v>
      </c>
      <c r="F971" s="80">
        <f t="shared" si="185"/>
        <v>11103</v>
      </c>
      <c r="G971" s="80">
        <f t="shared" si="185"/>
        <v>1037511.2000000001</v>
      </c>
      <c r="H971" s="80">
        <f t="shared" si="185"/>
        <v>11103</v>
      </c>
      <c r="I971" s="80">
        <f t="shared" si="185"/>
        <v>3782</v>
      </c>
      <c r="J971" s="80">
        <f t="shared" si="185"/>
        <v>1295</v>
      </c>
      <c r="K971" s="80">
        <f t="shared" si="185"/>
        <v>6026</v>
      </c>
      <c r="L971" s="80">
        <f t="shared" si="185"/>
        <v>1037511.2000000001</v>
      </c>
      <c r="M971" s="80"/>
      <c r="N971" s="80">
        <f>SUM(N972:N998)</f>
        <v>1295</v>
      </c>
      <c r="O971" s="80"/>
      <c r="P971" s="80"/>
    </row>
    <row r="972" spans="1:16" s="1" customFormat="1" ht="123.75" customHeight="1">
      <c r="A972" s="78">
        <v>6</v>
      </c>
      <c r="B972" s="67" t="s">
        <v>2247</v>
      </c>
      <c r="C972" s="67" t="s">
        <v>2248</v>
      </c>
      <c r="D972" s="67" t="s">
        <v>2249</v>
      </c>
      <c r="E972" s="58">
        <v>44567</v>
      </c>
      <c r="F972" s="123">
        <f aca="true" t="shared" si="186" ref="F972:F998">H972</f>
        <v>493</v>
      </c>
      <c r="G972" s="58">
        <v>70446</v>
      </c>
      <c r="H972" s="123">
        <f aca="true" t="shared" si="187" ref="H972:H998">I972+J972+K972</f>
        <v>493</v>
      </c>
      <c r="I972" s="77">
        <v>493</v>
      </c>
      <c r="J972" s="114">
        <v>0</v>
      </c>
      <c r="K972" s="74">
        <v>0</v>
      </c>
      <c r="L972" s="330">
        <f aca="true" t="shared" si="188" ref="L972:L998">G972</f>
        <v>70446</v>
      </c>
      <c r="M972" s="78"/>
      <c r="N972" s="78"/>
      <c r="O972" s="78"/>
      <c r="P972" s="78"/>
    </row>
    <row r="973" spans="1:16" s="1" customFormat="1" ht="46.5" customHeight="1">
      <c r="A973" s="78"/>
      <c r="B973" s="67"/>
      <c r="C973" s="67"/>
      <c r="D973" s="62" t="s">
        <v>2250</v>
      </c>
      <c r="E973" s="58">
        <v>1080</v>
      </c>
      <c r="F973" s="123">
        <f t="shared" si="186"/>
        <v>24</v>
      </c>
      <c r="G973" s="58">
        <v>1450</v>
      </c>
      <c r="H973" s="123">
        <f t="shared" si="187"/>
        <v>24</v>
      </c>
      <c r="I973" s="73">
        <v>24</v>
      </c>
      <c r="J973" s="74">
        <v>0</v>
      </c>
      <c r="K973" s="74">
        <v>0</v>
      </c>
      <c r="L973" s="330">
        <f t="shared" si="188"/>
        <v>1450</v>
      </c>
      <c r="M973" s="78"/>
      <c r="N973" s="78"/>
      <c r="O973" s="78"/>
      <c r="P973" s="78"/>
    </row>
    <row r="974" spans="1:16" s="1" customFormat="1" ht="45.75" customHeight="1">
      <c r="A974" s="78">
        <v>7</v>
      </c>
      <c r="B974" s="62" t="s">
        <v>2251</v>
      </c>
      <c r="C974" s="62" t="s">
        <v>2252</v>
      </c>
      <c r="D974" s="62" t="s">
        <v>2253</v>
      </c>
      <c r="E974" s="58">
        <v>1725</v>
      </c>
      <c r="F974" s="123">
        <f t="shared" si="186"/>
        <v>50</v>
      </c>
      <c r="G974" s="94">
        <v>2145</v>
      </c>
      <c r="H974" s="123">
        <f t="shared" si="187"/>
        <v>50</v>
      </c>
      <c r="I974" s="77">
        <v>0</v>
      </c>
      <c r="J974" s="74">
        <v>50</v>
      </c>
      <c r="K974" s="74">
        <v>0</v>
      </c>
      <c r="L974" s="330">
        <f t="shared" si="188"/>
        <v>2145</v>
      </c>
      <c r="M974" s="62" t="s">
        <v>2251</v>
      </c>
      <c r="N974" s="78">
        <v>50</v>
      </c>
      <c r="O974" s="78">
        <v>2018.9</v>
      </c>
      <c r="P974" s="78">
        <v>2019.11</v>
      </c>
    </row>
    <row r="975" spans="1:16" s="1" customFormat="1" ht="43.5" customHeight="1">
      <c r="A975" s="78">
        <v>8</v>
      </c>
      <c r="B975" s="67" t="s">
        <v>2254</v>
      </c>
      <c r="C975" s="67" t="s">
        <v>2255</v>
      </c>
      <c r="D975" s="67" t="s">
        <v>2256</v>
      </c>
      <c r="E975" s="95">
        <v>37206</v>
      </c>
      <c r="F975" s="123">
        <f t="shared" si="186"/>
        <v>1000</v>
      </c>
      <c r="G975" s="95">
        <v>124022</v>
      </c>
      <c r="H975" s="123">
        <f t="shared" si="187"/>
        <v>1000</v>
      </c>
      <c r="I975" s="77">
        <v>541</v>
      </c>
      <c r="J975" s="74">
        <v>459</v>
      </c>
      <c r="K975" s="75">
        <v>0</v>
      </c>
      <c r="L975" s="330">
        <f t="shared" si="188"/>
        <v>124022</v>
      </c>
      <c r="M975" s="67" t="s">
        <v>2254</v>
      </c>
      <c r="N975" s="78">
        <v>459</v>
      </c>
      <c r="O975" s="78">
        <v>2018.6</v>
      </c>
      <c r="P975" s="78">
        <v>2019.11</v>
      </c>
    </row>
    <row r="976" spans="1:16" s="1" customFormat="1" ht="37.5" customHeight="1">
      <c r="A976" s="78">
        <v>9</v>
      </c>
      <c r="B976" s="159" t="s">
        <v>2257</v>
      </c>
      <c r="C976" s="62" t="s">
        <v>2255</v>
      </c>
      <c r="D976" s="62" t="s">
        <v>2258</v>
      </c>
      <c r="E976" s="94">
        <v>3158</v>
      </c>
      <c r="F976" s="123">
        <f t="shared" si="186"/>
        <v>91</v>
      </c>
      <c r="G976" s="94">
        <v>3483</v>
      </c>
      <c r="H976" s="123">
        <f t="shared" si="187"/>
        <v>91</v>
      </c>
      <c r="I976" s="77">
        <v>0</v>
      </c>
      <c r="J976" s="74">
        <v>91</v>
      </c>
      <c r="K976" s="74">
        <v>0</v>
      </c>
      <c r="L976" s="330">
        <f t="shared" si="188"/>
        <v>3483</v>
      </c>
      <c r="M976" s="159" t="s">
        <v>2257</v>
      </c>
      <c r="N976" s="78">
        <v>91</v>
      </c>
      <c r="O976" s="78">
        <v>2018.9</v>
      </c>
      <c r="P976" s="78">
        <v>2019.11</v>
      </c>
    </row>
    <row r="977" spans="1:16" s="1" customFormat="1" ht="39.75" customHeight="1">
      <c r="A977" s="78">
        <v>10</v>
      </c>
      <c r="B977" s="159" t="s">
        <v>2259</v>
      </c>
      <c r="C977" s="58" t="s">
        <v>2255</v>
      </c>
      <c r="D977" s="62" t="s">
        <v>2260</v>
      </c>
      <c r="E977" s="94">
        <v>2112</v>
      </c>
      <c r="F977" s="123">
        <f t="shared" si="186"/>
        <v>113</v>
      </c>
      <c r="G977" s="94">
        <v>12845</v>
      </c>
      <c r="H977" s="123">
        <f t="shared" si="187"/>
        <v>113</v>
      </c>
      <c r="I977" s="77">
        <v>0</v>
      </c>
      <c r="J977" s="74">
        <v>0</v>
      </c>
      <c r="K977" s="74">
        <v>113</v>
      </c>
      <c r="L977" s="330">
        <f t="shared" si="188"/>
        <v>12845</v>
      </c>
      <c r="M977" s="159"/>
      <c r="N977" s="78"/>
      <c r="O977" s="78"/>
      <c r="P977" s="78"/>
    </row>
    <row r="978" spans="1:16" s="1" customFormat="1" ht="39.75" customHeight="1">
      <c r="A978" s="78">
        <v>11</v>
      </c>
      <c r="B978" s="66" t="s">
        <v>2261</v>
      </c>
      <c r="C978" s="66" t="s">
        <v>2262</v>
      </c>
      <c r="D978" s="66" t="s">
        <v>2263</v>
      </c>
      <c r="E978" s="159">
        <v>13548</v>
      </c>
      <c r="F978" s="123">
        <f t="shared" si="186"/>
        <v>1964</v>
      </c>
      <c r="G978" s="58">
        <v>142415</v>
      </c>
      <c r="H978" s="123">
        <f t="shared" si="187"/>
        <v>1964</v>
      </c>
      <c r="I978" s="77">
        <v>0</v>
      </c>
      <c r="J978" s="74">
        <v>0</v>
      </c>
      <c r="K978" s="74">
        <v>1964</v>
      </c>
      <c r="L978" s="330">
        <f t="shared" si="188"/>
        <v>142415</v>
      </c>
      <c r="M978" s="78"/>
      <c r="N978" s="78"/>
      <c r="O978" s="78"/>
      <c r="P978" s="78"/>
    </row>
    <row r="979" spans="1:16" s="1" customFormat="1" ht="39.75" customHeight="1">
      <c r="A979" s="78">
        <v>12</v>
      </c>
      <c r="B979" s="66" t="s">
        <v>2264</v>
      </c>
      <c r="C979" s="66" t="s">
        <v>2265</v>
      </c>
      <c r="D979" s="66" t="s">
        <v>2266</v>
      </c>
      <c r="E979" s="159">
        <v>871</v>
      </c>
      <c r="F979" s="123">
        <f t="shared" si="186"/>
        <v>78</v>
      </c>
      <c r="G979" s="58">
        <v>7020</v>
      </c>
      <c r="H979" s="123">
        <f t="shared" si="187"/>
        <v>78</v>
      </c>
      <c r="I979" s="77">
        <v>44</v>
      </c>
      <c r="J979" s="74">
        <v>34</v>
      </c>
      <c r="K979" s="73">
        <v>0</v>
      </c>
      <c r="L979" s="330">
        <f t="shared" si="188"/>
        <v>7020</v>
      </c>
      <c r="M979" s="66" t="s">
        <v>2264</v>
      </c>
      <c r="N979" s="78">
        <v>34</v>
      </c>
      <c r="O979" s="78">
        <v>2018.9</v>
      </c>
      <c r="P979" s="78">
        <v>2019.11</v>
      </c>
    </row>
    <row r="980" spans="1:16" s="1" customFormat="1" ht="39.75" customHeight="1">
      <c r="A980" s="78">
        <v>13</v>
      </c>
      <c r="B980" s="159" t="s">
        <v>2267</v>
      </c>
      <c r="C980" s="58" t="s">
        <v>2268</v>
      </c>
      <c r="D980" s="62" t="s">
        <v>2269</v>
      </c>
      <c r="E980" s="94">
        <v>6274</v>
      </c>
      <c r="F980" s="123">
        <f t="shared" si="186"/>
        <v>200</v>
      </c>
      <c r="G980" s="94">
        <v>19320</v>
      </c>
      <c r="H980" s="123">
        <f t="shared" si="187"/>
        <v>200</v>
      </c>
      <c r="I980" s="77">
        <v>0</v>
      </c>
      <c r="J980" s="74">
        <v>200</v>
      </c>
      <c r="K980" s="74">
        <v>0</v>
      </c>
      <c r="L980" s="330">
        <f t="shared" si="188"/>
        <v>19320</v>
      </c>
      <c r="M980" s="159" t="s">
        <v>2267</v>
      </c>
      <c r="N980" s="78">
        <v>200</v>
      </c>
      <c r="O980" s="78">
        <v>2018.3</v>
      </c>
      <c r="P980" s="78">
        <v>2019.9</v>
      </c>
    </row>
    <row r="981" spans="1:16" s="1" customFormat="1" ht="39.75" customHeight="1">
      <c r="A981" s="78">
        <v>14</v>
      </c>
      <c r="B981" s="66" t="s">
        <v>2270</v>
      </c>
      <c r="C981" s="66" t="s">
        <v>2271</v>
      </c>
      <c r="D981" s="62" t="s">
        <v>2272</v>
      </c>
      <c r="E981" s="159">
        <v>3988</v>
      </c>
      <c r="F981" s="123">
        <f t="shared" si="186"/>
        <v>600</v>
      </c>
      <c r="G981" s="159">
        <v>48545</v>
      </c>
      <c r="H981" s="123">
        <f t="shared" si="187"/>
        <v>600</v>
      </c>
      <c r="I981" s="74">
        <v>0</v>
      </c>
      <c r="J981" s="74">
        <v>0</v>
      </c>
      <c r="K981" s="74">
        <v>600</v>
      </c>
      <c r="L981" s="330">
        <f t="shared" si="188"/>
        <v>48545</v>
      </c>
      <c r="M981" s="78"/>
      <c r="N981" s="78"/>
      <c r="O981" s="78"/>
      <c r="P981" s="78"/>
    </row>
    <row r="982" spans="1:16" s="1" customFormat="1" ht="39.75" customHeight="1">
      <c r="A982" s="78">
        <v>15</v>
      </c>
      <c r="B982" s="62" t="s">
        <v>2273</v>
      </c>
      <c r="C982" s="62" t="s">
        <v>2274</v>
      </c>
      <c r="D982" s="62" t="s">
        <v>2275</v>
      </c>
      <c r="E982" s="94">
        <v>4251</v>
      </c>
      <c r="F982" s="123">
        <f t="shared" si="186"/>
        <v>600</v>
      </c>
      <c r="G982" s="94">
        <v>24155</v>
      </c>
      <c r="H982" s="123">
        <f t="shared" si="187"/>
        <v>600</v>
      </c>
      <c r="I982" s="77">
        <v>0</v>
      </c>
      <c r="J982" s="74">
        <v>0</v>
      </c>
      <c r="K982" s="74">
        <v>600</v>
      </c>
      <c r="L982" s="330">
        <f t="shared" si="188"/>
        <v>24155</v>
      </c>
      <c r="M982" s="78"/>
      <c r="N982" s="78"/>
      <c r="O982" s="78"/>
      <c r="P982" s="78"/>
    </row>
    <row r="983" spans="1:16" s="1" customFormat="1" ht="39.75" customHeight="1">
      <c r="A983" s="78">
        <v>16</v>
      </c>
      <c r="B983" s="62" t="s">
        <v>2276</v>
      </c>
      <c r="C983" s="62" t="s">
        <v>2277</v>
      </c>
      <c r="D983" s="62" t="s">
        <v>2278</v>
      </c>
      <c r="E983" s="94">
        <v>17500</v>
      </c>
      <c r="F983" s="123">
        <f t="shared" si="186"/>
        <v>350</v>
      </c>
      <c r="G983" s="94">
        <v>30500</v>
      </c>
      <c r="H983" s="123">
        <f t="shared" si="187"/>
        <v>350</v>
      </c>
      <c r="I983" s="77">
        <v>350</v>
      </c>
      <c r="J983" s="74">
        <v>0</v>
      </c>
      <c r="K983" s="74">
        <v>0</v>
      </c>
      <c r="L983" s="330">
        <f t="shared" si="188"/>
        <v>30500</v>
      </c>
      <c r="M983" s="78"/>
      <c r="N983" s="78"/>
      <c r="O983" s="78"/>
      <c r="P983" s="78"/>
    </row>
    <row r="984" spans="1:16" s="1" customFormat="1" ht="39.75" customHeight="1">
      <c r="A984" s="78">
        <v>17</v>
      </c>
      <c r="B984" s="62" t="s">
        <v>2279</v>
      </c>
      <c r="C984" s="62" t="s">
        <v>2280</v>
      </c>
      <c r="D984" s="62" t="s">
        <v>2281</v>
      </c>
      <c r="E984" s="88">
        <v>5000</v>
      </c>
      <c r="F984" s="123">
        <f t="shared" si="186"/>
        <v>100</v>
      </c>
      <c r="G984" s="88">
        <v>8500</v>
      </c>
      <c r="H984" s="123">
        <f t="shared" si="187"/>
        <v>100</v>
      </c>
      <c r="I984" s="77">
        <v>100</v>
      </c>
      <c r="J984" s="74">
        <v>0</v>
      </c>
      <c r="K984" s="74">
        <v>0</v>
      </c>
      <c r="L984" s="330">
        <f t="shared" si="188"/>
        <v>8500</v>
      </c>
      <c r="M984" s="78"/>
      <c r="N984" s="78"/>
      <c r="O984" s="78"/>
      <c r="P984" s="78"/>
    </row>
    <row r="985" spans="1:16" s="1" customFormat="1" ht="45.75" customHeight="1">
      <c r="A985" s="78">
        <v>18</v>
      </c>
      <c r="B985" s="67" t="s">
        <v>2282</v>
      </c>
      <c r="C985" s="67" t="s">
        <v>2283</v>
      </c>
      <c r="D985" s="67" t="s">
        <v>2284</v>
      </c>
      <c r="E985" s="95">
        <v>62000</v>
      </c>
      <c r="F985" s="123">
        <f t="shared" si="186"/>
        <v>1000</v>
      </c>
      <c r="G985" s="95">
        <v>146000</v>
      </c>
      <c r="H985" s="123">
        <f t="shared" si="187"/>
        <v>1000</v>
      </c>
      <c r="I985" s="77">
        <v>1000</v>
      </c>
      <c r="J985" s="74">
        <v>0</v>
      </c>
      <c r="K985" s="74">
        <v>0</v>
      </c>
      <c r="L985" s="330">
        <f t="shared" si="188"/>
        <v>146000</v>
      </c>
      <c r="M985" s="78"/>
      <c r="N985" s="78"/>
      <c r="O985" s="78"/>
      <c r="P985" s="78"/>
    </row>
    <row r="986" spans="1:16" s="1" customFormat="1" ht="30" customHeight="1">
      <c r="A986" s="78">
        <v>19</v>
      </c>
      <c r="B986" s="67" t="s">
        <v>2285</v>
      </c>
      <c r="C986" s="67" t="s">
        <v>2286</v>
      </c>
      <c r="D986" s="66" t="s">
        <v>2287</v>
      </c>
      <c r="E986" s="42">
        <v>525</v>
      </c>
      <c r="F986" s="123">
        <f t="shared" si="186"/>
        <v>150</v>
      </c>
      <c r="G986" s="18">
        <v>10800</v>
      </c>
      <c r="H986" s="123">
        <f t="shared" si="187"/>
        <v>150</v>
      </c>
      <c r="I986" s="42">
        <v>0</v>
      </c>
      <c r="J986" s="42">
        <v>0</v>
      </c>
      <c r="K986" s="42">
        <v>150</v>
      </c>
      <c r="L986" s="330">
        <f t="shared" si="188"/>
        <v>10800</v>
      </c>
      <c r="M986" s="78"/>
      <c r="N986" s="78"/>
      <c r="O986" s="78"/>
      <c r="P986" s="78"/>
    </row>
    <row r="987" spans="1:16" s="1" customFormat="1" ht="36" customHeight="1">
      <c r="A987" s="78"/>
      <c r="B987" s="67"/>
      <c r="C987" s="67"/>
      <c r="D987" s="67" t="s">
        <v>2288</v>
      </c>
      <c r="E987" s="42">
        <v>6974</v>
      </c>
      <c r="F987" s="123">
        <f t="shared" si="186"/>
        <v>200</v>
      </c>
      <c r="G987" s="18">
        <v>23075</v>
      </c>
      <c r="H987" s="123">
        <f t="shared" si="187"/>
        <v>200</v>
      </c>
      <c r="I987" s="42">
        <v>0</v>
      </c>
      <c r="J987" s="42">
        <v>200</v>
      </c>
      <c r="K987" s="42">
        <v>0</v>
      </c>
      <c r="L987" s="330">
        <f t="shared" si="188"/>
        <v>23075</v>
      </c>
      <c r="M987" s="62" t="s">
        <v>2289</v>
      </c>
      <c r="N987" s="78">
        <v>200</v>
      </c>
      <c r="O987" s="78">
        <v>2018</v>
      </c>
      <c r="P987" s="78">
        <v>2020</v>
      </c>
    </row>
    <row r="988" spans="1:16" s="1" customFormat="1" ht="49.5" customHeight="1">
      <c r="A988" s="78"/>
      <c r="B988" s="67"/>
      <c r="C988" s="67"/>
      <c r="D988" s="17" t="s">
        <v>2290</v>
      </c>
      <c r="E988" s="42">
        <v>1320</v>
      </c>
      <c r="F988" s="123">
        <f t="shared" si="186"/>
        <v>55</v>
      </c>
      <c r="G988" s="18">
        <v>6600</v>
      </c>
      <c r="H988" s="123">
        <f t="shared" si="187"/>
        <v>55</v>
      </c>
      <c r="I988" s="42">
        <v>0</v>
      </c>
      <c r="J988" s="42">
        <v>55</v>
      </c>
      <c r="K988" s="42">
        <v>0</v>
      </c>
      <c r="L988" s="330">
        <f t="shared" si="188"/>
        <v>6600</v>
      </c>
      <c r="M988" s="78" t="s">
        <v>2291</v>
      </c>
      <c r="N988" s="78">
        <v>55</v>
      </c>
      <c r="O988" s="78">
        <v>2017</v>
      </c>
      <c r="P988" s="78">
        <v>2019</v>
      </c>
    </row>
    <row r="989" spans="1:16" s="1" customFormat="1" ht="27" customHeight="1">
      <c r="A989" s="78"/>
      <c r="B989" s="67"/>
      <c r="C989" s="67"/>
      <c r="D989" s="17" t="s">
        <v>2290</v>
      </c>
      <c r="E989" s="42">
        <v>9164</v>
      </c>
      <c r="F989" s="123">
        <f t="shared" si="186"/>
        <v>395</v>
      </c>
      <c r="G989" s="18">
        <v>31600</v>
      </c>
      <c r="H989" s="123">
        <f t="shared" si="187"/>
        <v>395</v>
      </c>
      <c r="I989" s="42">
        <v>395</v>
      </c>
      <c r="J989" s="42">
        <v>0</v>
      </c>
      <c r="K989" s="42">
        <v>0</v>
      </c>
      <c r="L989" s="330">
        <f t="shared" si="188"/>
        <v>31600</v>
      </c>
      <c r="M989" s="78"/>
      <c r="N989" s="78"/>
      <c r="O989" s="78"/>
      <c r="P989" s="78"/>
    </row>
    <row r="990" spans="1:16" s="1" customFormat="1" ht="53.25" customHeight="1">
      <c r="A990" s="78">
        <v>20</v>
      </c>
      <c r="B990" s="62" t="s">
        <v>2292</v>
      </c>
      <c r="C990" s="67" t="s">
        <v>2293</v>
      </c>
      <c r="D990" s="67" t="s">
        <v>2294</v>
      </c>
      <c r="E990" s="95">
        <v>21680</v>
      </c>
      <c r="F990" s="123">
        <f t="shared" si="186"/>
        <v>1062</v>
      </c>
      <c r="G990" s="95">
        <v>62730</v>
      </c>
      <c r="H990" s="123">
        <f t="shared" si="187"/>
        <v>1062</v>
      </c>
      <c r="I990" s="77">
        <v>492</v>
      </c>
      <c r="J990" s="74">
        <v>0</v>
      </c>
      <c r="K990" s="74">
        <v>570</v>
      </c>
      <c r="L990" s="330">
        <f t="shared" si="188"/>
        <v>62730</v>
      </c>
      <c r="M990" s="78"/>
      <c r="N990" s="78"/>
      <c r="O990" s="78"/>
      <c r="P990" s="78"/>
    </row>
    <row r="991" spans="1:16" s="1" customFormat="1" ht="76.5" customHeight="1">
      <c r="A991" s="78">
        <v>21</v>
      </c>
      <c r="B991" s="18" t="s">
        <v>2295</v>
      </c>
      <c r="C991" s="18" t="s">
        <v>2296</v>
      </c>
      <c r="D991" s="18" t="s">
        <v>2297</v>
      </c>
      <c r="E991" s="18">
        <v>2190</v>
      </c>
      <c r="F991" s="123">
        <f t="shared" si="186"/>
        <v>62</v>
      </c>
      <c r="G991" s="18">
        <v>4955.3</v>
      </c>
      <c r="H991" s="123">
        <f t="shared" si="187"/>
        <v>62</v>
      </c>
      <c r="I991" s="18">
        <v>62</v>
      </c>
      <c r="J991" s="18">
        <v>0</v>
      </c>
      <c r="K991" s="74">
        <v>0</v>
      </c>
      <c r="L991" s="330">
        <f t="shared" si="188"/>
        <v>4955.3</v>
      </c>
      <c r="M991" s="78"/>
      <c r="N991" s="78"/>
      <c r="O991" s="78"/>
      <c r="P991" s="78"/>
    </row>
    <row r="992" spans="1:16" s="1" customFormat="1" ht="50.25" customHeight="1">
      <c r="A992" s="78">
        <v>22</v>
      </c>
      <c r="B992" s="18" t="s">
        <v>2298</v>
      </c>
      <c r="C992" s="18" t="s">
        <v>2296</v>
      </c>
      <c r="D992" s="18" t="s">
        <v>2299</v>
      </c>
      <c r="E992" s="18">
        <v>3153</v>
      </c>
      <c r="F992" s="123">
        <f t="shared" si="186"/>
        <v>31</v>
      </c>
      <c r="G992" s="18">
        <v>7132.9</v>
      </c>
      <c r="H992" s="123">
        <f t="shared" si="187"/>
        <v>31</v>
      </c>
      <c r="I992" s="18">
        <v>31</v>
      </c>
      <c r="J992" s="18">
        <v>0</v>
      </c>
      <c r="K992" s="74">
        <v>0</v>
      </c>
      <c r="L992" s="330">
        <f t="shared" si="188"/>
        <v>7132.9</v>
      </c>
      <c r="M992" s="78"/>
      <c r="N992" s="78"/>
      <c r="O992" s="78"/>
      <c r="P992" s="78"/>
    </row>
    <row r="993" spans="1:16" s="1" customFormat="1" ht="33" customHeight="1">
      <c r="A993" s="78">
        <v>23</v>
      </c>
      <c r="B993" s="67" t="s">
        <v>2295</v>
      </c>
      <c r="C993" s="67" t="s">
        <v>2300</v>
      </c>
      <c r="D993" s="18" t="s">
        <v>2301</v>
      </c>
      <c r="E993" s="18">
        <v>5600</v>
      </c>
      <c r="F993" s="123">
        <f t="shared" si="186"/>
        <v>1487</v>
      </c>
      <c r="G993" s="18">
        <v>152000</v>
      </c>
      <c r="H993" s="123">
        <f t="shared" si="187"/>
        <v>1487</v>
      </c>
      <c r="I993" s="18">
        <v>0</v>
      </c>
      <c r="J993" s="18">
        <v>0</v>
      </c>
      <c r="K993" s="74">
        <v>1487</v>
      </c>
      <c r="L993" s="330">
        <f t="shared" si="188"/>
        <v>152000</v>
      </c>
      <c r="M993" s="78"/>
      <c r="N993" s="78"/>
      <c r="O993" s="78"/>
      <c r="P993" s="78"/>
    </row>
    <row r="994" spans="1:16" s="1" customFormat="1" ht="25.5" customHeight="1">
      <c r="A994" s="78">
        <v>24</v>
      </c>
      <c r="B994" s="331" t="s">
        <v>2302</v>
      </c>
      <c r="C994" s="331" t="s">
        <v>2303</v>
      </c>
      <c r="D994" s="62" t="s">
        <v>2304</v>
      </c>
      <c r="E994" s="332">
        <v>1300</v>
      </c>
      <c r="F994" s="123">
        <f t="shared" si="186"/>
        <v>107</v>
      </c>
      <c r="G994" s="333">
        <v>10260</v>
      </c>
      <c r="H994" s="123">
        <f t="shared" si="187"/>
        <v>107</v>
      </c>
      <c r="I994" s="77">
        <v>0</v>
      </c>
      <c r="J994" s="74">
        <v>107</v>
      </c>
      <c r="K994" s="73">
        <v>0</v>
      </c>
      <c r="L994" s="330">
        <f t="shared" si="188"/>
        <v>10260</v>
      </c>
      <c r="M994" s="331" t="s">
        <v>2302</v>
      </c>
      <c r="N994" s="78">
        <v>107</v>
      </c>
      <c r="O994" s="78">
        <v>2018.4</v>
      </c>
      <c r="P994" s="78">
        <v>2019.9</v>
      </c>
    </row>
    <row r="995" spans="1:16" s="1" customFormat="1" ht="57" customHeight="1">
      <c r="A995" s="78">
        <v>25</v>
      </c>
      <c r="B995" s="210" t="s">
        <v>2305</v>
      </c>
      <c r="C995" s="210" t="s">
        <v>2306</v>
      </c>
      <c r="D995" s="62" t="s">
        <v>2307</v>
      </c>
      <c r="E995" s="330">
        <v>2517</v>
      </c>
      <c r="F995" s="123">
        <f t="shared" si="186"/>
        <v>82</v>
      </c>
      <c r="G995" s="330">
        <v>6315</v>
      </c>
      <c r="H995" s="123">
        <f t="shared" si="187"/>
        <v>82</v>
      </c>
      <c r="I995" s="77">
        <v>44</v>
      </c>
      <c r="J995" s="74">
        <v>38</v>
      </c>
      <c r="K995" s="348">
        <v>0</v>
      </c>
      <c r="L995" s="330">
        <f t="shared" si="188"/>
        <v>6315</v>
      </c>
      <c r="M995" s="210" t="s">
        <v>2305</v>
      </c>
      <c r="N995" s="78">
        <v>38</v>
      </c>
      <c r="O995" s="78">
        <v>2018.4</v>
      </c>
      <c r="P995" s="78">
        <v>2019.9</v>
      </c>
    </row>
    <row r="996" spans="1:16" s="1" customFormat="1" ht="27" customHeight="1">
      <c r="A996" s="78">
        <v>26</v>
      </c>
      <c r="B996" s="331" t="s">
        <v>2308</v>
      </c>
      <c r="C996" s="331" t="s">
        <v>2309</v>
      </c>
      <c r="D996" s="62" t="s">
        <v>2310</v>
      </c>
      <c r="E996" s="332">
        <v>2415</v>
      </c>
      <c r="F996" s="123">
        <f t="shared" si="186"/>
        <v>61</v>
      </c>
      <c r="G996" s="333">
        <v>8540</v>
      </c>
      <c r="H996" s="123">
        <f t="shared" si="187"/>
        <v>61</v>
      </c>
      <c r="I996" s="77">
        <v>0</v>
      </c>
      <c r="J996" s="74">
        <v>61</v>
      </c>
      <c r="K996" s="73">
        <v>0</v>
      </c>
      <c r="L996" s="330">
        <f t="shared" si="188"/>
        <v>8540</v>
      </c>
      <c r="M996" s="331" t="s">
        <v>2308</v>
      </c>
      <c r="N996" s="78">
        <v>61</v>
      </c>
      <c r="O996" s="78">
        <v>2018.4</v>
      </c>
      <c r="P996" s="78">
        <v>2019.9</v>
      </c>
    </row>
    <row r="997" spans="1:16" s="1" customFormat="1" ht="21">
      <c r="A997" s="78">
        <v>27</v>
      </c>
      <c r="B997" s="331" t="s">
        <v>2311</v>
      </c>
      <c r="C997" s="331" t="s">
        <v>2312</v>
      </c>
      <c r="D997" s="331" t="s">
        <v>2313</v>
      </c>
      <c r="E997" s="332">
        <v>2760</v>
      </c>
      <c r="F997" s="123">
        <f t="shared" si="186"/>
        <v>542</v>
      </c>
      <c r="G997" s="333">
        <v>59620</v>
      </c>
      <c r="H997" s="123">
        <f t="shared" si="187"/>
        <v>542</v>
      </c>
      <c r="I997" s="77">
        <v>0</v>
      </c>
      <c r="J997" s="74">
        <v>0</v>
      </c>
      <c r="K997" s="73">
        <v>542</v>
      </c>
      <c r="L997" s="330">
        <f t="shared" si="188"/>
        <v>59620</v>
      </c>
      <c r="M997" s="78"/>
      <c r="N997" s="78"/>
      <c r="O997" s="78"/>
      <c r="P997" s="78"/>
    </row>
    <row r="998" spans="1:16" s="1" customFormat="1" ht="32.25">
      <c r="A998" s="78">
        <v>28</v>
      </c>
      <c r="B998" s="334" t="s">
        <v>2314</v>
      </c>
      <c r="C998" s="334" t="s">
        <v>2315</v>
      </c>
      <c r="D998" s="334" t="s">
        <v>2316</v>
      </c>
      <c r="E998" s="335">
        <v>7992</v>
      </c>
      <c r="F998" s="123">
        <f t="shared" si="186"/>
        <v>206</v>
      </c>
      <c r="G998" s="58">
        <v>13037</v>
      </c>
      <c r="H998" s="123">
        <f t="shared" si="187"/>
        <v>206</v>
      </c>
      <c r="I998" s="77">
        <v>206</v>
      </c>
      <c r="J998" s="74">
        <v>0</v>
      </c>
      <c r="K998" s="74">
        <v>0</v>
      </c>
      <c r="L998" s="330">
        <f t="shared" si="188"/>
        <v>13037</v>
      </c>
      <c r="M998" s="78"/>
      <c r="N998" s="78"/>
      <c r="O998" s="78"/>
      <c r="P998" s="78"/>
    </row>
    <row r="999" spans="1:16" s="1" customFormat="1" ht="24" customHeight="1">
      <c r="A999" s="12" t="s">
        <v>2317</v>
      </c>
      <c r="B999" s="12"/>
      <c r="C999" s="12"/>
      <c r="D999" s="12"/>
      <c r="E999" s="12">
        <f aca="true" t="shared" si="189" ref="E999:L999">SUM(E1000,E1007,E1010,E1012,E1021,E1023,E1034,E1043,E1052)</f>
        <v>522056.95</v>
      </c>
      <c r="F999" s="12">
        <f t="shared" si="189"/>
        <v>19162</v>
      </c>
      <c r="G999" s="12">
        <f t="shared" si="189"/>
        <v>1972370.59</v>
      </c>
      <c r="H999" s="12">
        <f t="shared" si="189"/>
        <v>19162</v>
      </c>
      <c r="I999" s="12">
        <f t="shared" si="189"/>
        <v>3873</v>
      </c>
      <c r="J999" s="12">
        <f t="shared" si="189"/>
        <v>1859</v>
      </c>
      <c r="K999" s="12">
        <f t="shared" si="189"/>
        <v>13430</v>
      </c>
      <c r="L999" s="12">
        <f t="shared" si="189"/>
        <v>1972370.59</v>
      </c>
      <c r="M999" s="12"/>
      <c r="N999" s="12">
        <f aca="true" t="shared" si="190" ref="N999:P999">SUM(N1000,N1007,N1010,N1012,N1021,N1023,N1034,N1043,N1052)</f>
        <v>1859</v>
      </c>
      <c r="O999" s="12">
        <f t="shared" si="190"/>
        <v>6051</v>
      </c>
      <c r="P999" s="12">
        <f t="shared" si="190"/>
        <v>6057</v>
      </c>
    </row>
    <row r="1000" spans="1:16" s="1" customFormat="1" ht="24" customHeight="1">
      <c r="A1000" s="12" t="s">
        <v>2318</v>
      </c>
      <c r="B1000" s="12"/>
      <c r="C1000" s="12"/>
      <c r="D1000" s="12"/>
      <c r="E1000" s="13">
        <f aca="true" t="shared" si="191" ref="E1000:L1000">SUM(E1001:E1006)</f>
        <v>178010</v>
      </c>
      <c r="F1000" s="13">
        <f t="shared" si="191"/>
        <v>5108</v>
      </c>
      <c r="G1000" s="13">
        <f t="shared" si="191"/>
        <v>571250</v>
      </c>
      <c r="H1000" s="13">
        <f t="shared" si="191"/>
        <v>5108</v>
      </c>
      <c r="I1000" s="48">
        <f t="shared" si="191"/>
        <v>808</v>
      </c>
      <c r="J1000" s="48">
        <f t="shared" si="191"/>
        <v>933</v>
      </c>
      <c r="K1000" s="48">
        <f t="shared" si="191"/>
        <v>3367</v>
      </c>
      <c r="L1000" s="13">
        <f t="shared" si="191"/>
        <v>571250</v>
      </c>
      <c r="M1000" s="13"/>
      <c r="N1000" s="13">
        <f aca="true" t="shared" si="192" ref="N1000:P1000">SUM(N1001:N1006)</f>
        <v>933</v>
      </c>
      <c r="O1000" s="13">
        <f t="shared" si="192"/>
        <v>6051</v>
      </c>
      <c r="P1000" s="13">
        <f t="shared" si="192"/>
        <v>6057</v>
      </c>
    </row>
    <row r="1001" spans="1:16" s="1" customFormat="1" ht="48" customHeight="1">
      <c r="A1001" s="67">
        <v>1</v>
      </c>
      <c r="B1001" s="67" t="s">
        <v>2319</v>
      </c>
      <c r="C1001" s="67" t="s">
        <v>2320</v>
      </c>
      <c r="D1001" s="67" t="s">
        <v>2321</v>
      </c>
      <c r="E1001" s="67">
        <v>29360</v>
      </c>
      <c r="F1001" s="67">
        <v>367</v>
      </c>
      <c r="G1001" s="67">
        <v>18350</v>
      </c>
      <c r="H1001" s="67">
        <v>367</v>
      </c>
      <c r="I1001" s="77">
        <v>183</v>
      </c>
      <c r="J1001" s="77">
        <v>184</v>
      </c>
      <c r="K1001" s="77">
        <v>0</v>
      </c>
      <c r="L1001" s="67">
        <v>18350</v>
      </c>
      <c r="M1001" s="67" t="s">
        <v>2322</v>
      </c>
      <c r="N1001" s="67">
        <v>184</v>
      </c>
      <c r="O1001" s="67">
        <v>2017</v>
      </c>
      <c r="P1001" s="67">
        <v>2019</v>
      </c>
    </row>
    <row r="1002" spans="1:16" s="1" customFormat="1" ht="51.75" customHeight="1">
      <c r="A1002" s="67">
        <v>2</v>
      </c>
      <c r="B1002" s="67" t="s">
        <v>2323</v>
      </c>
      <c r="C1002" s="67" t="s">
        <v>2320</v>
      </c>
      <c r="D1002" s="67" t="s">
        <v>2324</v>
      </c>
      <c r="E1002" s="67">
        <v>41040</v>
      </c>
      <c r="F1002" s="67">
        <v>513</v>
      </c>
      <c r="G1002" s="67">
        <v>25650</v>
      </c>
      <c r="H1002" s="67">
        <v>513</v>
      </c>
      <c r="I1002" s="77">
        <v>257</v>
      </c>
      <c r="J1002" s="77">
        <v>256</v>
      </c>
      <c r="K1002" s="77">
        <v>0</v>
      </c>
      <c r="L1002" s="67">
        <v>25650</v>
      </c>
      <c r="M1002" s="67" t="s">
        <v>2322</v>
      </c>
      <c r="N1002" s="67">
        <v>256</v>
      </c>
      <c r="O1002" s="67">
        <v>2017</v>
      </c>
      <c r="P1002" s="67">
        <v>2019</v>
      </c>
    </row>
    <row r="1003" spans="1:16" s="1" customFormat="1" ht="42" customHeight="1">
      <c r="A1003" s="67">
        <v>3</v>
      </c>
      <c r="B1003" s="67" t="s">
        <v>2325</v>
      </c>
      <c r="C1003" s="67" t="s">
        <v>2320</v>
      </c>
      <c r="D1003" s="67" t="s">
        <v>2326</v>
      </c>
      <c r="E1003" s="67">
        <v>68880</v>
      </c>
      <c r="F1003" s="67">
        <v>861</v>
      </c>
      <c r="G1003" s="67">
        <v>133400</v>
      </c>
      <c r="H1003" s="67">
        <v>861</v>
      </c>
      <c r="I1003" s="77">
        <v>368</v>
      </c>
      <c r="J1003" s="77">
        <v>493</v>
      </c>
      <c r="K1003" s="77">
        <v>0</v>
      </c>
      <c r="L1003" s="67">
        <v>133400</v>
      </c>
      <c r="M1003" s="67" t="s">
        <v>2322</v>
      </c>
      <c r="N1003" s="67">
        <v>493</v>
      </c>
      <c r="O1003" s="67">
        <v>2017</v>
      </c>
      <c r="P1003" s="67">
        <v>2019</v>
      </c>
    </row>
    <row r="1004" spans="1:16" s="1" customFormat="1" ht="39.75" customHeight="1">
      <c r="A1004" s="67">
        <v>4</v>
      </c>
      <c r="B1004" s="67" t="s">
        <v>2327</v>
      </c>
      <c r="C1004" s="67" t="s">
        <v>2320</v>
      </c>
      <c r="D1004" s="67" t="s">
        <v>2328</v>
      </c>
      <c r="E1004" s="67">
        <v>1740</v>
      </c>
      <c r="F1004" s="67">
        <v>145</v>
      </c>
      <c r="G1004" s="67">
        <v>18500</v>
      </c>
      <c r="H1004" s="67">
        <v>145</v>
      </c>
      <c r="I1004" s="77">
        <v>0</v>
      </c>
      <c r="J1004" s="77">
        <v>0</v>
      </c>
      <c r="K1004" s="77">
        <v>145</v>
      </c>
      <c r="L1004" s="67">
        <v>18500</v>
      </c>
      <c r="M1004" s="67"/>
      <c r="N1004" s="67"/>
      <c r="O1004" s="67"/>
      <c r="P1004" s="67"/>
    </row>
    <row r="1005" spans="1:16" s="1" customFormat="1" ht="40.5" customHeight="1">
      <c r="A1005" s="67">
        <v>5</v>
      </c>
      <c r="B1005" s="67" t="s">
        <v>2329</v>
      </c>
      <c r="C1005" s="67" t="s">
        <v>2320</v>
      </c>
      <c r="D1005" s="67" t="s">
        <v>2330</v>
      </c>
      <c r="E1005" s="67">
        <v>1126</v>
      </c>
      <c r="F1005" s="67">
        <v>125</v>
      </c>
      <c r="G1005" s="67">
        <v>15000</v>
      </c>
      <c r="H1005" s="67">
        <v>125</v>
      </c>
      <c r="I1005" s="77">
        <v>0</v>
      </c>
      <c r="J1005" s="77">
        <v>0</v>
      </c>
      <c r="K1005" s="77">
        <v>125</v>
      </c>
      <c r="L1005" s="67">
        <v>15000</v>
      </c>
      <c r="M1005" s="67"/>
      <c r="N1005" s="67"/>
      <c r="O1005" s="67"/>
      <c r="P1005" s="67"/>
    </row>
    <row r="1006" spans="1:16" s="1" customFormat="1" ht="35.25" customHeight="1">
      <c r="A1006" s="67">
        <v>6</v>
      </c>
      <c r="B1006" s="78" t="s">
        <v>2331</v>
      </c>
      <c r="C1006" s="78" t="s">
        <v>2332</v>
      </c>
      <c r="D1006" s="78" t="s">
        <v>2333</v>
      </c>
      <c r="E1006" s="154">
        <v>35864</v>
      </c>
      <c r="F1006" s="67">
        <v>3097</v>
      </c>
      <c r="G1006" s="67">
        <v>360350</v>
      </c>
      <c r="H1006" s="67">
        <v>3097</v>
      </c>
      <c r="I1006" s="77">
        <v>0</v>
      </c>
      <c r="J1006" s="77">
        <v>0</v>
      </c>
      <c r="K1006" s="77">
        <v>3097</v>
      </c>
      <c r="L1006" s="67">
        <v>360350</v>
      </c>
      <c r="M1006" s="67"/>
      <c r="N1006" s="67"/>
      <c r="O1006" s="67"/>
      <c r="P1006" s="67"/>
    </row>
    <row r="1007" spans="1:16" s="1" customFormat="1" ht="28.5" customHeight="1">
      <c r="A1007" s="14" t="s">
        <v>2334</v>
      </c>
      <c r="B1007" s="14"/>
      <c r="C1007" s="14"/>
      <c r="D1007" s="14"/>
      <c r="E1007" s="43">
        <f aca="true" t="shared" si="193" ref="E1007:L1007">SUM(E1008:E1009)</f>
        <v>50154.5</v>
      </c>
      <c r="F1007" s="43">
        <f t="shared" si="193"/>
        <v>1750</v>
      </c>
      <c r="G1007" s="43">
        <f t="shared" si="193"/>
        <v>140000</v>
      </c>
      <c r="H1007" s="43">
        <f t="shared" si="193"/>
        <v>1750</v>
      </c>
      <c r="I1007" s="43">
        <f t="shared" si="193"/>
        <v>949</v>
      </c>
      <c r="J1007" s="43">
        <f t="shared" si="193"/>
        <v>0</v>
      </c>
      <c r="K1007" s="43">
        <f t="shared" si="193"/>
        <v>801</v>
      </c>
      <c r="L1007" s="43">
        <f t="shared" si="193"/>
        <v>140000</v>
      </c>
      <c r="M1007" s="51"/>
      <c r="N1007" s="51"/>
      <c r="O1007" s="51"/>
      <c r="P1007" s="51"/>
    </row>
    <row r="1008" spans="1:16" s="1" customFormat="1" ht="64.5" customHeight="1">
      <c r="A1008" s="18">
        <v>7</v>
      </c>
      <c r="B1008" s="18" t="s">
        <v>2335</v>
      </c>
      <c r="C1008" s="78" t="s">
        <v>2336</v>
      </c>
      <c r="D1008" s="78" t="s">
        <v>2337</v>
      </c>
      <c r="E1008" s="336">
        <v>27154.5</v>
      </c>
      <c r="F1008" s="78">
        <v>1050</v>
      </c>
      <c r="G1008" s="97">
        <v>84000</v>
      </c>
      <c r="H1008" s="78">
        <v>1050</v>
      </c>
      <c r="I1008" s="349">
        <v>799</v>
      </c>
      <c r="J1008" s="41">
        <v>0</v>
      </c>
      <c r="K1008" s="73">
        <v>251</v>
      </c>
      <c r="L1008" s="97">
        <v>84000</v>
      </c>
      <c r="M1008" s="16"/>
      <c r="N1008" s="16"/>
      <c r="O1008" s="16"/>
      <c r="P1008" s="16"/>
    </row>
    <row r="1009" spans="1:16" s="1" customFormat="1" ht="22.5" customHeight="1">
      <c r="A1009" s="78">
        <v>8</v>
      </c>
      <c r="B1009" s="78" t="s">
        <v>2338</v>
      </c>
      <c r="C1009" s="78" t="s">
        <v>2336</v>
      </c>
      <c r="D1009" s="78" t="s">
        <v>2339</v>
      </c>
      <c r="E1009" s="78">
        <v>23000</v>
      </c>
      <c r="F1009" s="78">
        <v>700</v>
      </c>
      <c r="G1009" s="78">
        <v>56000</v>
      </c>
      <c r="H1009" s="78">
        <v>700</v>
      </c>
      <c r="I1009" s="115">
        <v>150</v>
      </c>
      <c r="J1009" s="97">
        <v>0</v>
      </c>
      <c r="K1009" s="115">
        <v>550</v>
      </c>
      <c r="L1009" s="97">
        <v>56000</v>
      </c>
      <c r="M1009" s="78"/>
      <c r="N1009" s="78"/>
      <c r="O1009" s="78"/>
      <c r="P1009" s="78"/>
    </row>
    <row r="1010" spans="1:16" s="1" customFormat="1" ht="22.5" customHeight="1">
      <c r="A1010" s="14" t="s">
        <v>2340</v>
      </c>
      <c r="B1010" s="14"/>
      <c r="C1010" s="14"/>
      <c r="D1010" s="14"/>
      <c r="E1010" s="337">
        <f aca="true" t="shared" si="194" ref="E1010:L1010">SUM(E1011)</f>
        <v>9260</v>
      </c>
      <c r="F1010" s="337">
        <f t="shared" si="194"/>
        <v>1720</v>
      </c>
      <c r="G1010" s="337">
        <f t="shared" si="194"/>
        <v>177860</v>
      </c>
      <c r="H1010" s="337">
        <f t="shared" si="194"/>
        <v>1720</v>
      </c>
      <c r="I1010" s="43">
        <f t="shared" si="194"/>
        <v>20</v>
      </c>
      <c r="J1010" s="43">
        <f t="shared" si="194"/>
        <v>0</v>
      </c>
      <c r="K1010" s="43">
        <f t="shared" si="194"/>
        <v>1700</v>
      </c>
      <c r="L1010" s="337">
        <f t="shared" si="194"/>
        <v>177860</v>
      </c>
      <c r="M1010" s="51"/>
      <c r="N1010" s="51"/>
      <c r="O1010" s="51"/>
      <c r="P1010" s="51"/>
    </row>
    <row r="1011" spans="1:16" s="1" customFormat="1" ht="21">
      <c r="A1011" s="16">
        <v>9</v>
      </c>
      <c r="B1011" s="22" t="s">
        <v>2341</v>
      </c>
      <c r="C1011" s="21" t="s">
        <v>2342</v>
      </c>
      <c r="D1011" s="22" t="s">
        <v>2343</v>
      </c>
      <c r="E1011" s="22">
        <v>9260</v>
      </c>
      <c r="F1011" s="22">
        <v>1720</v>
      </c>
      <c r="G1011" s="23">
        <v>177860</v>
      </c>
      <c r="H1011" s="22">
        <v>1720</v>
      </c>
      <c r="I1011" s="25">
        <v>20</v>
      </c>
      <c r="J1011" s="25"/>
      <c r="K1011" s="25">
        <v>1700</v>
      </c>
      <c r="L1011" s="23">
        <v>177860</v>
      </c>
      <c r="M1011" s="50"/>
      <c r="N1011" s="50"/>
      <c r="O1011" s="50"/>
      <c r="P1011" s="50"/>
    </row>
    <row r="1012" spans="1:16" s="1" customFormat="1" ht="15">
      <c r="A1012" s="12" t="s">
        <v>2344</v>
      </c>
      <c r="B1012" s="12"/>
      <c r="C1012" s="12"/>
      <c r="D1012" s="12"/>
      <c r="E1012" s="338">
        <f aca="true" t="shared" si="195" ref="E1012:L1012">SUM(E1013:E1020)</f>
        <v>17808.300000000003</v>
      </c>
      <c r="F1012" s="13">
        <f t="shared" si="195"/>
        <v>2607</v>
      </c>
      <c r="G1012" s="338">
        <f t="shared" si="195"/>
        <v>193715</v>
      </c>
      <c r="H1012" s="13">
        <f t="shared" si="195"/>
        <v>2607</v>
      </c>
      <c r="I1012" s="48">
        <f t="shared" si="195"/>
        <v>0</v>
      </c>
      <c r="J1012" s="48">
        <f t="shared" si="195"/>
        <v>0</v>
      </c>
      <c r="K1012" s="48">
        <f t="shared" si="195"/>
        <v>2607</v>
      </c>
      <c r="L1012" s="350">
        <f t="shared" si="195"/>
        <v>193715</v>
      </c>
      <c r="M1012" s="13"/>
      <c r="N1012" s="12"/>
      <c r="O1012" s="12"/>
      <c r="P1012" s="12"/>
    </row>
    <row r="1013" spans="1:16" s="1" customFormat="1" ht="36.75" customHeight="1">
      <c r="A1013" s="67">
        <v>10</v>
      </c>
      <c r="B1013" s="339" t="s">
        <v>2345</v>
      </c>
      <c r="C1013" s="340" t="s">
        <v>2346</v>
      </c>
      <c r="D1013" s="341" t="s">
        <v>2347</v>
      </c>
      <c r="E1013" s="342">
        <v>2720</v>
      </c>
      <c r="F1013" s="88">
        <v>400</v>
      </c>
      <c r="G1013" s="342">
        <v>43572</v>
      </c>
      <c r="H1013" s="88">
        <v>400</v>
      </c>
      <c r="I1013" s="77">
        <v>0</v>
      </c>
      <c r="J1013" s="77">
        <v>0</v>
      </c>
      <c r="K1013" s="74">
        <v>400</v>
      </c>
      <c r="L1013" s="342">
        <v>43572</v>
      </c>
      <c r="M1013" s="67"/>
      <c r="N1013" s="67"/>
      <c r="O1013" s="67"/>
      <c r="P1013" s="67"/>
    </row>
    <row r="1014" spans="1:16" s="1" customFormat="1" ht="27" customHeight="1">
      <c r="A1014" s="67">
        <v>11</v>
      </c>
      <c r="B1014" s="339" t="s">
        <v>2348</v>
      </c>
      <c r="C1014" s="340" t="s">
        <v>2346</v>
      </c>
      <c r="D1014" s="341" t="s">
        <v>2349</v>
      </c>
      <c r="E1014" s="342">
        <v>6800</v>
      </c>
      <c r="F1014" s="88">
        <v>1000</v>
      </c>
      <c r="G1014" s="342">
        <v>54834</v>
      </c>
      <c r="H1014" s="88">
        <v>1000</v>
      </c>
      <c r="I1014" s="77">
        <v>0</v>
      </c>
      <c r="J1014" s="77">
        <v>0</v>
      </c>
      <c r="K1014" s="74">
        <v>1000</v>
      </c>
      <c r="L1014" s="342">
        <v>54834</v>
      </c>
      <c r="M1014" s="68"/>
      <c r="N1014" s="68"/>
      <c r="O1014" s="68"/>
      <c r="P1014" s="68"/>
    </row>
    <row r="1015" spans="1:16" s="1" customFormat="1" ht="48" customHeight="1">
      <c r="A1015" s="67">
        <v>12</v>
      </c>
      <c r="B1015" s="339" t="s">
        <v>2350</v>
      </c>
      <c r="C1015" s="340" t="s">
        <v>2346</v>
      </c>
      <c r="D1015" s="341" t="s">
        <v>2351</v>
      </c>
      <c r="E1015" s="342">
        <v>4324.8</v>
      </c>
      <c r="F1015" s="88">
        <v>636</v>
      </c>
      <c r="G1015" s="342">
        <v>41340</v>
      </c>
      <c r="H1015" s="88">
        <v>636</v>
      </c>
      <c r="I1015" s="77">
        <v>0</v>
      </c>
      <c r="J1015" s="77">
        <v>0</v>
      </c>
      <c r="K1015" s="74">
        <v>636</v>
      </c>
      <c r="L1015" s="342">
        <v>41340</v>
      </c>
      <c r="M1015" s="68"/>
      <c r="N1015" s="68"/>
      <c r="O1015" s="68"/>
      <c r="P1015" s="68"/>
    </row>
    <row r="1016" spans="1:16" s="1" customFormat="1" ht="30" customHeight="1">
      <c r="A1016" s="67">
        <v>13</v>
      </c>
      <c r="B1016" s="343" t="s">
        <v>2352</v>
      </c>
      <c r="C1016" s="340" t="s">
        <v>2346</v>
      </c>
      <c r="D1016" s="341" t="s">
        <v>2353</v>
      </c>
      <c r="E1016" s="342">
        <v>489.6</v>
      </c>
      <c r="F1016" s="88">
        <v>72</v>
      </c>
      <c r="G1016" s="342">
        <v>7776</v>
      </c>
      <c r="H1016" s="88">
        <v>72</v>
      </c>
      <c r="I1016" s="77">
        <v>0</v>
      </c>
      <c r="J1016" s="77">
        <v>0</v>
      </c>
      <c r="K1016" s="74">
        <v>72</v>
      </c>
      <c r="L1016" s="342">
        <v>7776</v>
      </c>
      <c r="M1016" s="68"/>
      <c r="N1016" s="68"/>
      <c r="O1016" s="67"/>
      <c r="P1016" s="67"/>
    </row>
    <row r="1017" spans="1:16" s="1" customFormat="1" ht="30.75" customHeight="1">
      <c r="A1017" s="67">
        <v>14</v>
      </c>
      <c r="B1017" s="343" t="s">
        <v>2354</v>
      </c>
      <c r="C1017" s="340" t="s">
        <v>2346</v>
      </c>
      <c r="D1017" s="341" t="s">
        <v>2355</v>
      </c>
      <c r="E1017" s="342">
        <v>537.2</v>
      </c>
      <c r="F1017" s="88">
        <v>79</v>
      </c>
      <c r="G1017" s="342">
        <v>7748</v>
      </c>
      <c r="H1017" s="88">
        <v>79</v>
      </c>
      <c r="I1017" s="116">
        <v>0</v>
      </c>
      <c r="J1017" s="76">
        <v>0</v>
      </c>
      <c r="K1017" s="74">
        <v>79</v>
      </c>
      <c r="L1017" s="342">
        <v>7748</v>
      </c>
      <c r="M1017" s="13"/>
      <c r="N1017" s="13"/>
      <c r="O1017" s="12"/>
      <c r="P1017" s="12"/>
    </row>
    <row r="1018" spans="1:16" s="1" customFormat="1" ht="33.75" customHeight="1">
      <c r="A1018" s="67">
        <v>15</v>
      </c>
      <c r="B1018" s="344" t="s">
        <v>2356</v>
      </c>
      <c r="C1018" s="344" t="s">
        <v>2346</v>
      </c>
      <c r="D1018" s="344" t="s">
        <v>2357</v>
      </c>
      <c r="E1018" s="336">
        <v>707.2</v>
      </c>
      <c r="F1018" s="78">
        <v>104</v>
      </c>
      <c r="G1018" s="336">
        <v>10192</v>
      </c>
      <c r="H1018" s="78">
        <v>104</v>
      </c>
      <c r="I1018" s="116">
        <v>0</v>
      </c>
      <c r="J1018" s="76">
        <v>0</v>
      </c>
      <c r="K1018" s="97">
        <v>104</v>
      </c>
      <c r="L1018" s="336">
        <v>10192</v>
      </c>
      <c r="M1018" s="12"/>
      <c r="N1018" s="12"/>
      <c r="O1018" s="12"/>
      <c r="P1018" s="12"/>
    </row>
    <row r="1019" spans="1:16" s="1" customFormat="1" ht="32.25">
      <c r="A1019" s="67">
        <v>16</v>
      </c>
      <c r="B1019" s="343" t="s">
        <v>2358</v>
      </c>
      <c r="C1019" s="344" t="s">
        <v>2346</v>
      </c>
      <c r="D1019" s="344" t="s">
        <v>2359</v>
      </c>
      <c r="E1019" s="336">
        <v>760.7</v>
      </c>
      <c r="F1019" s="78">
        <v>100</v>
      </c>
      <c r="G1019" s="336">
        <v>7085</v>
      </c>
      <c r="H1019" s="78">
        <v>100</v>
      </c>
      <c r="I1019" s="116">
        <v>0</v>
      </c>
      <c r="J1019" s="76">
        <v>0</v>
      </c>
      <c r="K1019" s="97">
        <v>100</v>
      </c>
      <c r="L1019" s="336">
        <v>7085</v>
      </c>
      <c r="M1019" s="12"/>
      <c r="N1019" s="12"/>
      <c r="O1019" s="12"/>
      <c r="P1019" s="12"/>
    </row>
    <row r="1020" spans="1:16" s="1" customFormat="1" ht="36.75" customHeight="1">
      <c r="A1020" s="67">
        <v>17</v>
      </c>
      <c r="B1020" s="344" t="s">
        <v>2360</v>
      </c>
      <c r="C1020" s="344" t="s">
        <v>2346</v>
      </c>
      <c r="D1020" s="344" t="s">
        <v>2361</v>
      </c>
      <c r="E1020" s="336">
        <v>1468.8</v>
      </c>
      <c r="F1020" s="78">
        <v>216</v>
      </c>
      <c r="G1020" s="336">
        <v>21168</v>
      </c>
      <c r="H1020" s="78">
        <v>216</v>
      </c>
      <c r="I1020" s="116">
        <v>0</v>
      </c>
      <c r="J1020" s="76">
        <v>0</v>
      </c>
      <c r="K1020" s="97">
        <v>216</v>
      </c>
      <c r="L1020" s="336">
        <v>21168</v>
      </c>
      <c r="M1020" s="78"/>
      <c r="N1020" s="78"/>
      <c r="O1020" s="78"/>
      <c r="P1020" s="78"/>
    </row>
    <row r="1021" spans="1:16" s="1" customFormat="1" ht="15">
      <c r="A1021" s="12" t="s">
        <v>2362</v>
      </c>
      <c r="B1021" s="12"/>
      <c r="C1021" s="12"/>
      <c r="D1021" s="12"/>
      <c r="E1021" s="345">
        <f aca="true" t="shared" si="196" ref="E1021:I1021">SUM(E1022)</f>
        <v>12740</v>
      </c>
      <c r="F1021" s="345">
        <f t="shared" si="196"/>
        <v>130</v>
      </c>
      <c r="G1021" s="345">
        <f t="shared" si="196"/>
        <v>11700</v>
      </c>
      <c r="H1021" s="345">
        <f t="shared" si="196"/>
        <v>130</v>
      </c>
      <c r="I1021" s="98">
        <f t="shared" si="196"/>
        <v>130</v>
      </c>
      <c r="J1021" s="98">
        <v>0</v>
      </c>
      <c r="K1021" s="98">
        <v>0</v>
      </c>
      <c r="L1021" s="345">
        <f>SUM(L1022)</f>
        <v>11700</v>
      </c>
      <c r="M1021" s="80"/>
      <c r="N1021" s="80"/>
      <c r="O1021" s="80"/>
      <c r="P1021" s="80"/>
    </row>
    <row r="1022" spans="1:16" s="1" customFormat="1" ht="32.25">
      <c r="A1022" s="67">
        <v>18</v>
      </c>
      <c r="B1022" s="344" t="s">
        <v>2363</v>
      </c>
      <c r="C1022" s="78" t="s">
        <v>2364</v>
      </c>
      <c r="D1022" s="78" t="s">
        <v>2365</v>
      </c>
      <c r="E1022" s="346">
        <v>12740</v>
      </c>
      <c r="F1022" s="346">
        <v>130</v>
      </c>
      <c r="G1022" s="346">
        <v>11700</v>
      </c>
      <c r="H1022" s="346">
        <v>130</v>
      </c>
      <c r="I1022" s="116">
        <v>130</v>
      </c>
      <c r="J1022" s="76">
        <v>0</v>
      </c>
      <c r="K1022" s="97">
        <v>0</v>
      </c>
      <c r="L1022" s="346">
        <v>11700</v>
      </c>
      <c r="M1022" s="78"/>
      <c r="N1022" s="78"/>
      <c r="O1022" s="78"/>
      <c r="P1022" s="78"/>
    </row>
    <row r="1023" spans="1:16" s="1" customFormat="1" ht="15">
      <c r="A1023" s="12" t="s">
        <v>2366</v>
      </c>
      <c r="B1023" s="12"/>
      <c r="C1023" s="12"/>
      <c r="D1023" s="12"/>
      <c r="E1023" s="345">
        <f aca="true" t="shared" si="197" ref="E1023:L1023">SUM(E1024:E1033)</f>
        <v>61847</v>
      </c>
      <c r="F1023" s="345">
        <f t="shared" si="197"/>
        <v>1387</v>
      </c>
      <c r="G1023" s="345">
        <f t="shared" si="197"/>
        <v>133030</v>
      </c>
      <c r="H1023" s="345">
        <f t="shared" si="197"/>
        <v>1387</v>
      </c>
      <c r="I1023" s="98">
        <f t="shared" si="197"/>
        <v>810</v>
      </c>
      <c r="J1023" s="98">
        <f t="shared" si="197"/>
        <v>30</v>
      </c>
      <c r="K1023" s="98">
        <f t="shared" si="197"/>
        <v>547</v>
      </c>
      <c r="L1023" s="345">
        <f t="shared" si="197"/>
        <v>133030</v>
      </c>
      <c r="M1023" s="80"/>
      <c r="N1023" s="80">
        <v>30</v>
      </c>
      <c r="O1023" s="80"/>
      <c r="P1023" s="80"/>
    </row>
    <row r="1024" spans="1:16" s="1" customFormat="1" ht="15">
      <c r="A1024" s="67">
        <v>19</v>
      </c>
      <c r="B1024" s="157" t="s">
        <v>2367</v>
      </c>
      <c r="C1024" s="157" t="s">
        <v>2368</v>
      </c>
      <c r="D1024" s="347" t="s">
        <v>2369</v>
      </c>
      <c r="E1024" s="38">
        <v>533</v>
      </c>
      <c r="F1024" s="78">
        <v>65</v>
      </c>
      <c r="G1024" s="346">
        <v>7050</v>
      </c>
      <c r="H1024" s="346">
        <f aca="true" t="shared" si="198" ref="H1024:H1033">SUM(I1024:K1024)</f>
        <v>65</v>
      </c>
      <c r="I1024" s="70">
        <v>0</v>
      </c>
      <c r="J1024" s="76">
        <v>0</v>
      </c>
      <c r="K1024" s="54">
        <v>65</v>
      </c>
      <c r="L1024" s="346">
        <v>7050</v>
      </c>
      <c r="M1024" s="78"/>
      <c r="N1024" s="78"/>
      <c r="O1024" s="78"/>
      <c r="P1024" s="78"/>
    </row>
    <row r="1025" spans="1:16" s="1" customFormat="1" ht="15">
      <c r="A1025" s="67">
        <v>20</v>
      </c>
      <c r="B1025" s="157" t="s">
        <v>2370</v>
      </c>
      <c r="C1025" s="157" t="s">
        <v>2368</v>
      </c>
      <c r="D1025" s="347" t="s">
        <v>2371</v>
      </c>
      <c r="E1025" s="38">
        <v>301</v>
      </c>
      <c r="F1025" s="78">
        <v>43</v>
      </c>
      <c r="G1025" s="346">
        <v>5160</v>
      </c>
      <c r="H1025" s="346">
        <f t="shared" si="198"/>
        <v>43</v>
      </c>
      <c r="I1025" s="70">
        <v>0</v>
      </c>
      <c r="J1025" s="76">
        <v>0</v>
      </c>
      <c r="K1025" s="54">
        <v>43</v>
      </c>
      <c r="L1025" s="346">
        <v>5160</v>
      </c>
      <c r="M1025" s="78"/>
      <c r="N1025" s="78"/>
      <c r="O1025" s="78"/>
      <c r="P1025" s="78"/>
    </row>
    <row r="1026" spans="1:16" s="1" customFormat="1" ht="21">
      <c r="A1026" s="67">
        <v>21</v>
      </c>
      <c r="B1026" s="157" t="s">
        <v>2372</v>
      </c>
      <c r="C1026" s="157" t="s">
        <v>2368</v>
      </c>
      <c r="D1026" s="347" t="s">
        <v>2373</v>
      </c>
      <c r="E1026" s="38">
        <v>1100</v>
      </c>
      <c r="F1026" s="78">
        <v>131</v>
      </c>
      <c r="G1026" s="346">
        <v>16019</v>
      </c>
      <c r="H1026" s="346">
        <f t="shared" si="198"/>
        <v>131</v>
      </c>
      <c r="I1026" s="70">
        <v>0</v>
      </c>
      <c r="J1026" s="76">
        <v>0</v>
      </c>
      <c r="K1026" s="54">
        <v>131</v>
      </c>
      <c r="L1026" s="346">
        <v>16019</v>
      </c>
      <c r="M1026" s="78"/>
      <c r="N1026" s="78"/>
      <c r="O1026" s="78"/>
      <c r="P1026" s="78"/>
    </row>
    <row r="1027" spans="1:16" s="1" customFormat="1" ht="21">
      <c r="A1027" s="67">
        <v>22</v>
      </c>
      <c r="B1027" s="157" t="s">
        <v>2374</v>
      </c>
      <c r="C1027" s="157" t="s">
        <v>2368</v>
      </c>
      <c r="D1027" s="347" t="s">
        <v>2375</v>
      </c>
      <c r="E1027" s="38">
        <v>23800</v>
      </c>
      <c r="F1027" s="78">
        <v>340</v>
      </c>
      <c r="G1027" s="346">
        <v>8400</v>
      </c>
      <c r="H1027" s="346">
        <f t="shared" si="198"/>
        <v>340</v>
      </c>
      <c r="I1027" s="54">
        <v>340</v>
      </c>
      <c r="J1027" s="76">
        <v>0</v>
      </c>
      <c r="K1027" s="54">
        <v>0</v>
      </c>
      <c r="L1027" s="346">
        <v>8400</v>
      </c>
      <c r="M1027" s="78"/>
      <c r="N1027" s="78"/>
      <c r="O1027" s="78"/>
      <c r="P1027" s="78"/>
    </row>
    <row r="1028" spans="1:16" s="1" customFormat="1" ht="15">
      <c r="A1028" s="67">
        <v>23</v>
      </c>
      <c r="B1028" s="157" t="s">
        <v>2376</v>
      </c>
      <c r="C1028" s="78" t="s">
        <v>2368</v>
      </c>
      <c r="D1028" s="347" t="s">
        <v>2377</v>
      </c>
      <c r="E1028" s="38">
        <v>462</v>
      </c>
      <c r="F1028" s="78">
        <v>66</v>
      </c>
      <c r="G1028" s="346">
        <v>8357</v>
      </c>
      <c r="H1028" s="346">
        <f t="shared" si="198"/>
        <v>66</v>
      </c>
      <c r="I1028" s="192">
        <v>0</v>
      </c>
      <c r="J1028" s="76">
        <v>0</v>
      </c>
      <c r="K1028" s="54">
        <v>66</v>
      </c>
      <c r="L1028" s="346">
        <v>8357</v>
      </c>
      <c r="M1028" s="78"/>
      <c r="N1028" s="78"/>
      <c r="O1028" s="78"/>
      <c r="P1028" s="78"/>
    </row>
    <row r="1029" spans="1:16" s="1" customFormat="1" ht="21">
      <c r="A1029" s="67">
        <v>24</v>
      </c>
      <c r="B1029" s="157" t="s">
        <v>2372</v>
      </c>
      <c r="C1029" s="78" t="s">
        <v>2368</v>
      </c>
      <c r="D1029" s="347" t="s">
        <v>2373</v>
      </c>
      <c r="E1029" s="38">
        <v>216</v>
      </c>
      <c r="F1029" s="78">
        <v>25</v>
      </c>
      <c r="G1029" s="346">
        <v>3050</v>
      </c>
      <c r="H1029" s="346">
        <f t="shared" si="198"/>
        <v>25</v>
      </c>
      <c r="I1029" s="192">
        <v>0</v>
      </c>
      <c r="J1029" s="76">
        <v>0</v>
      </c>
      <c r="K1029" s="54">
        <v>25</v>
      </c>
      <c r="L1029" s="346">
        <v>3050</v>
      </c>
      <c r="M1029" s="78"/>
      <c r="N1029" s="78"/>
      <c r="O1029" s="78"/>
      <c r="P1029" s="78"/>
    </row>
    <row r="1030" spans="1:16" s="1" customFormat="1" ht="21">
      <c r="A1030" s="67">
        <v>25</v>
      </c>
      <c r="B1030" s="157" t="s">
        <v>2374</v>
      </c>
      <c r="C1030" s="157" t="s">
        <v>2368</v>
      </c>
      <c r="D1030" s="347" t="s">
        <v>2375</v>
      </c>
      <c r="E1030" s="336">
        <v>32900</v>
      </c>
      <c r="F1030" s="78">
        <v>470</v>
      </c>
      <c r="G1030" s="346">
        <v>56200</v>
      </c>
      <c r="H1030" s="346">
        <f t="shared" si="198"/>
        <v>470</v>
      </c>
      <c r="I1030" s="355">
        <v>470</v>
      </c>
      <c r="J1030" s="76">
        <v>0</v>
      </c>
      <c r="K1030" s="97">
        <v>0</v>
      </c>
      <c r="L1030" s="346">
        <v>56200</v>
      </c>
      <c r="M1030" s="78"/>
      <c r="N1030" s="78"/>
      <c r="O1030" s="78"/>
      <c r="P1030" s="78"/>
    </row>
    <row r="1031" spans="1:16" s="1" customFormat="1" ht="32.25">
      <c r="A1031" s="67">
        <v>26</v>
      </c>
      <c r="B1031" s="157" t="s">
        <v>2378</v>
      </c>
      <c r="C1031" s="157" t="s">
        <v>2368</v>
      </c>
      <c r="D1031" s="347" t="s">
        <v>2379</v>
      </c>
      <c r="E1031" s="336">
        <v>880</v>
      </c>
      <c r="F1031" s="78">
        <v>30</v>
      </c>
      <c r="G1031" s="346">
        <v>2700</v>
      </c>
      <c r="H1031" s="346">
        <f t="shared" si="198"/>
        <v>30</v>
      </c>
      <c r="I1031" s="355">
        <v>0</v>
      </c>
      <c r="J1031" s="76">
        <v>30</v>
      </c>
      <c r="K1031" s="97">
        <v>0</v>
      </c>
      <c r="L1031" s="346">
        <v>2700</v>
      </c>
      <c r="M1031" s="66" t="s">
        <v>2380</v>
      </c>
      <c r="N1031" s="66">
        <v>30</v>
      </c>
      <c r="O1031" s="66">
        <v>2018</v>
      </c>
      <c r="P1031" s="66">
        <v>2019</v>
      </c>
    </row>
    <row r="1032" spans="1:16" s="1" customFormat="1" ht="15">
      <c r="A1032" s="67">
        <v>27</v>
      </c>
      <c r="B1032" s="157" t="s">
        <v>2381</v>
      </c>
      <c r="C1032" s="78" t="s">
        <v>2368</v>
      </c>
      <c r="D1032" s="347" t="s">
        <v>2382</v>
      </c>
      <c r="E1032" s="38">
        <v>840</v>
      </c>
      <c r="F1032" s="78">
        <v>120</v>
      </c>
      <c r="G1032" s="346">
        <v>14260</v>
      </c>
      <c r="H1032" s="346">
        <f t="shared" si="198"/>
        <v>120</v>
      </c>
      <c r="I1032" s="355">
        <v>0</v>
      </c>
      <c r="J1032" s="76">
        <v>0</v>
      </c>
      <c r="K1032" s="192">
        <v>120</v>
      </c>
      <c r="L1032" s="346">
        <v>14260</v>
      </c>
      <c r="M1032" s="78"/>
      <c r="N1032" s="78"/>
      <c r="O1032" s="78"/>
      <c r="P1032" s="78"/>
    </row>
    <row r="1033" spans="1:16" s="1" customFormat="1" ht="21">
      <c r="A1033" s="67">
        <v>28</v>
      </c>
      <c r="B1033" s="157" t="s">
        <v>2383</v>
      </c>
      <c r="C1033" s="78" t="s">
        <v>2368</v>
      </c>
      <c r="D1033" s="347" t="s">
        <v>2373</v>
      </c>
      <c r="E1033" s="38">
        <v>815</v>
      </c>
      <c r="F1033" s="78">
        <v>97</v>
      </c>
      <c r="G1033" s="346">
        <v>11834</v>
      </c>
      <c r="H1033" s="346">
        <f t="shared" si="198"/>
        <v>97</v>
      </c>
      <c r="I1033" s="73">
        <v>0</v>
      </c>
      <c r="J1033" s="76">
        <v>0</v>
      </c>
      <c r="K1033" s="192">
        <v>97</v>
      </c>
      <c r="L1033" s="346">
        <v>11834</v>
      </c>
      <c r="M1033" s="78"/>
      <c r="N1033" s="78"/>
      <c r="O1033" s="78"/>
      <c r="P1033" s="78"/>
    </row>
    <row r="1034" spans="1:16" s="1" customFormat="1" ht="15">
      <c r="A1034" s="126" t="s">
        <v>2384</v>
      </c>
      <c r="B1034" s="126"/>
      <c r="C1034" s="126"/>
      <c r="D1034" s="126"/>
      <c r="E1034" s="126">
        <v>92200</v>
      </c>
      <c r="F1034" s="12">
        <v>3073</v>
      </c>
      <c r="G1034" s="12">
        <v>383000</v>
      </c>
      <c r="H1034" s="12">
        <v>3073</v>
      </c>
      <c r="I1034" s="48">
        <f aca="true" t="shared" si="199" ref="I1034:N1034">SUM(I1035:I1038)</f>
        <v>460</v>
      </c>
      <c r="J1034" s="48">
        <f t="shared" si="199"/>
        <v>795</v>
      </c>
      <c r="K1034" s="48">
        <v>1818</v>
      </c>
      <c r="L1034" s="12">
        <v>383000</v>
      </c>
      <c r="M1034" s="14"/>
      <c r="N1034" s="12">
        <f t="shared" si="199"/>
        <v>795</v>
      </c>
      <c r="O1034" s="14"/>
      <c r="P1034" s="14"/>
    </row>
    <row r="1035" spans="1:16" s="1" customFormat="1" ht="49.5" customHeight="1">
      <c r="A1035" s="62">
        <v>29</v>
      </c>
      <c r="B1035" s="66" t="s">
        <v>2385</v>
      </c>
      <c r="C1035" s="66" t="s">
        <v>2386</v>
      </c>
      <c r="D1035" s="66" t="s">
        <v>2387</v>
      </c>
      <c r="E1035" s="66">
        <v>50000</v>
      </c>
      <c r="F1035" s="221">
        <v>1150</v>
      </c>
      <c r="G1035" s="124">
        <v>138000</v>
      </c>
      <c r="H1035" s="221">
        <v>1150</v>
      </c>
      <c r="I1035" s="114">
        <v>400</v>
      </c>
      <c r="J1035" s="73">
        <v>750</v>
      </c>
      <c r="K1035" s="73">
        <v>0</v>
      </c>
      <c r="L1035" s="124">
        <v>138000</v>
      </c>
      <c r="M1035" s="66" t="s">
        <v>2385</v>
      </c>
      <c r="N1035" s="62">
        <v>750</v>
      </c>
      <c r="O1035" s="16">
        <v>2018</v>
      </c>
      <c r="P1035" s="16">
        <v>2019</v>
      </c>
    </row>
    <row r="1036" spans="1:16" s="1" customFormat="1" ht="42" customHeight="1">
      <c r="A1036" s="62">
        <v>30</v>
      </c>
      <c r="B1036" s="66" t="s">
        <v>2388</v>
      </c>
      <c r="C1036" s="66" t="s">
        <v>2386</v>
      </c>
      <c r="D1036" s="66" t="s">
        <v>2389</v>
      </c>
      <c r="E1036" s="66">
        <v>4000</v>
      </c>
      <c r="F1036" s="221">
        <v>90</v>
      </c>
      <c r="G1036" s="124">
        <v>12800</v>
      </c>
      <c r="H1036" s="221">
        <v>90</v>
      </c>
      <c r="I1036" s="114">
        <v>45</v>
      </c>
      <c r="J1036" s="73">
        <v>45</v>
      </c>
      <c r="K1036" s="73">
        <v>0</v>
      </c>
      <c r="L1036" s="124">
        <v>12800</v>
      </c>
      <c r="M1036" s="66" t="s">
        <v>2388</v>
      </c>
      <c r="N1036" s="62">
        <v>45</v>
      </c>
      <c r="O1036" s="30">
        <v>2018</v>
      </c>
      <c r="P1036" s="30">
        <v>2019</v>
      </c>
    </row>
    <row r="1037" spans="1:16" s="1" customFormat="1" ht="39.75" customHeight="1">
      <c r="A1037" s="62">
        <v>31</v>
      </c>
      <c r="B1037" s="66" t="s">
        <v>2390</v>
      </c>
      <c r="C1037" s="66" t="s">
        <v>2386</v>
      </c>
      <c r="D1037" s="66" t="s">
        <v>2391</v>
      </c>
      <c r="E1037" s="66">
        <v>2800</v>
      </c>
      <c r="F1037" s="221">
        <v>200</v>
      </c>
      <c r="G1037" s="124">
        <v>22500</v>
      </c>
      <c r="H1037" s="221">
        <v>200</v>
      </c>
      <c r="I1037" s="114">
        <v>15</v>
      </c>
      <c r="J1037" s="73">
        <v>0</v>
      </c>
      <c r="K1037" s="73">
        <v>185</v>
      </c>
      <c r="L1037" s="124">
        <v>22500</v>
      </c>
      <c r="M1037" s="30"/>
      <c r="N1037" s="30"/>
      <c r="O1037" s="30"/>
      <c r="P1037" s="30"/>
    </row>
    <row r="1038" spans="1:16" s="1" customFormat="1" ht="48" customHeight="1">
      <c r="A1038" s="62">
        <v>32</v>
      </c>
      <c r="B1038" s="66" t="s">
        <v>2392</v>
      </c>
      <c r="C1038" s="66" t="s">
        <v>2386</v>
      </c>
      <c r="D1038" s="66" t="s">
        <v>2393</v>
      </c>
      <c r="E1038" s="66">
        <v>3000</v>
      </c>
      <c r="F1038" s="221">
        <v>273</v>
      </c>
      <c r="G1038" s="124">
        <v>12000</v>
      </c>
      <c r="H1038" s="221">
        <v>273</v>
      </c>
      <c r="I1038" s="73">
        <v>0</v>
      </c>
      <c r="J1038" s="73">
        <v>0</v>
      </c>
      <c r="K1038" s="230">
        <v>273</v>
      </c>
      <c r="L1038" s="124">
        <v>12000</v>
      </c>
      <c r="M1038" s="30"/>
      <c r="N1038" s="30"/>
      <c r="O1038" s="16"/>
      <c r="P1038" s="16"/>
    </row>
    <row r="1039" spans="1:16" s="1" customFormat="1" ht="32.25">
      <c r="A1039" s="62">
        <v>33</v>
      </c>
      <c r="B1039" s="66" t="s">
        <v>2394</v>
      </c>
      <c r="C1039" s="66" t="s">
        <v>2386</v>
      </c>
      <c r="D1039" s="66" t="s">
        <v>2395</v>
      </c>
      <c r="E1039" s="66">
        <v>2600</v>
      </c>
      <c r="F1039" s="221">
        <v>200</v>
      </c>
      <c r="G1039" s="124">
        <v>23000</v>
      </c>
      <c r="H1039" s="221">
        <v>200</v>
      </c>
      <c r="I1039" s="114">
        <v>0</v>
      </c>
      <c r="J1039" s="73">
        <v>0</v>
      </c>
      <c r="K1039" s="73">
        <v>200</v>
      </c>
      <c r="L1039" s="124">
        <v>23000</v>
      </c>
      <c r="M1039" s="15"/>
      <c r="N1039" s="15"/>
      <c r="O1039" s="14"/>
      <c r="P1039" s="14"/>
    </row>
    <row r="1040" spans="1:16" s="1" customFormat="1" ht="32.25">
      <c r="A1040" s="62">
        <v>34</v>
      </c>
      <c r="B1040" s="66" t="s">
        <v>2396</v>
      </c>
      <c r="C1040" s="66" t="s">
        <v>2386</v>
      </c>
      <c r="D1040" s="66" t="s">
        <v>2397</v>
      </c>
      <c r="E1040" s="66">
        <v>4800</v>
      </c>
      <c r="F1040" s="221">
        <v>200</v>
      </c>
      <c r="G1040" s="124">
        <v>30000</v>
      </c>
      <c r="H1040" s="221">
        <v>200</v>
      </c>
      <c r="I1040" s="114">
        <v>0</v>
      </c>
      <c r="J1040" s="73">
        <v>0</v>
      </c>
      <c r="K1040" s="73">
        <v>200</v>
      </c>
      <c r="L1040" s="124">
        <v>30000</v>
      </c>
      <c r="M1040" s="14"/>
      <c r="N1040" s="14"/>
      <c r="O1040" s="14"/>
      <c r="P1040" s="14"/>
    </row>
    <row r="1041" spans="1:16" s="1" customFormat="1" ht="32.25">
      <c r="A1041" s="62">
        <v>35</v>
      </c>
      <c r="B1041" s="66" t="s">
        <v>2398</v>
      </c>
      <c r="C1041" s="66" t="s">
        <v>2386</v>
      </c>
      <c r="D1041" s="66" t="s">
        <v>2399</v>
      </c>
      <c r="E1041" s="66">
        <v>2000</v>
      </c>
      <c r="F1041" s="221">
        <v>100</v>
      </c>
      <c r="G1041" s="351">
        <v>22000</v>
      </c>
      <c r="H1041" s="221">
        <v>100</v>
      </c>
      <c r="I1041" s="114">
        <v>0</v>
      </c>
      <c r="J1041" s="73">
        <v>0</v>
      </c>
      <c r="K1041" s="73">
        <v>100</v>
      </c>
      <c r="L1041" s="351">
        <v>22000</v>
      </c>
      <c r="M1041" s="14"/>
      <c r="N1041" s="14"/>
      <c r="O1041" s="14"/>
      <c r="P1041" s="14"/>
    </row>
    <row r="1042" spans="1:16" s="1" customFormat="1" ht="32.25">
      <c r="A1042" s="62">
        <v>36</v>
      </c>
      <c r="B1042" s="62" t="s">
        <v>2400</v>
      </c>
      <c r="C1042" s="66" t="s">
        <v>2386</v>
      </c>
      <c r="D1042" s="154" t="s">
        <v>2401</v>
      </c>
      <c r="E1042" s="154">
        <v>23000</v>
      </c>
      <c r="F1042" s="154">
        <v>860</v>
      </c>
      <c r="G1042" s="154">
        <v>122700</v>
      </c>
      <c r="H1042" s="154">
        <v>860</v>
      </c>
      <c r="I1042" s="114">
        <v>0</v>
      </c>
      <c r="J1042" s="73">
        <v>0</v>
      </c>
      <c r="K1042" s="73">
        <v>860</v>
      </c>
      <c r="L1042" s="154">
        <v>122700</v>
      </c>
      <c r="M1042" s="50"/>
      <c r="N1042" s="50"/>
      <c r="O1042" s="50"/>
      <c r="P1042" s="50"/>
    </row>
    <row r="1043" spans="1:16" s="1" customFormat="1" ht="15">
      <c r="A1043" s="12" t="s">
        <v>2402</v>
      </c>
      <c r="B1043" s="12"/>
      <c r="C1043" s="12"/>
      <c r="D1043" s="12"/>
      <c r="E1043" s="13">
        <f aca="true" t="shared" si="200" ref="E1043:L1043">SUM(E1044:E1051)</f>
        <v>87687</v>
      </c>
      <c r="F1043" s="13">
        <f t="shared" si="200"/>
        <v>3184</v>
      </c>
      <c r="G1043" s="13">
        <f t="shared" si="200"/>
        <v>330144</v>
      </c>
      <c r="H1043" s="13">
        <f t="shared" si="200"/>
        <v>3184</v>
      </c>
      <c r="I1043" s="13">
        <f t="shared" si="200"/>
        <v>594</v>
      </c>
      <c r="J1043" s="13">
        <f t="shared" si="200"/>
        <v>0</v>
      </c>
      <c r="K1043" s="13">
        <f t="shared" si="200"/>
        <v>2590</v>
      </c>
      <c r="L1043" s="13">
        <f t="shared" si="200"/>
        <v>330144</v>
      </c>
      <c r="M1043" s="13"/>
      <c r="N1043" s="13"/>
      <c r="O1043" s="13"/>
      <c r="P1043" s="13"/>
    </row>
    <row r="1044" spans="1:16" s="1" customFormat="1" ht="86.25">
      <c r="A1044" s="16">
        <v>37</v>
      </c>
      <c r="B1044" s="18" t="s">
        <v>2403</v>
      </c>
      <c r="C1044" s="19" t="s">
        <v>2404</v>
      </c>
      <c r="D1044" s="19" t="s">
        <v>2405</v>
      </c>
      <c r="E1044" s="19">
        <v>19828</v>
      </c>
      <c r="F1044" s="19">
        <v>162</v>
      </c>
      <c r="G1044" s="19">
        <v>47860</v>
      </c>
      <c r="H1044" s="16">
        <v>162</v>
      </c>
      <c r="I1044" s="16">
        <v>162</v>
      </c>
      <c r="J1044" s="16">
        <v>0</v>
      </c>
      <c r="K1044" s="16">
        <v>0</v>
      </c>
      <c r="L1044" s="19">
        <v>47860</v>
      </c>
      <c r="M1044" s="16"/>
      <c r="N1044" s="16"/>
      <c r="O1044" s="16"/>
      <c r="P1044" s="16"/>
    </row>
    <row r="1045" spans="1:16" s="1" customFormat="1" ht="54">
      <c r="A1045" s="16">
        <v>38</v>
      </c>
      <c r="B1045" s="352" t="s">
        <v>2406</v>
      </c>
      <c r="C1045" s="19" t="s">
        <v>2404</v>
      </c>
      <c r="D1045" s="352" t="s">
        <v>2407</v>
      </c>
      <c r="E1045" s="353">
        <v>17744</v>
      </c>
      <c r="F1045" s="352">
        <v>278</v>
      </c>
      <c r="G1045" s="353">
        <v>20016</v>
      </c>
      <c r="H1045" s="354">
        <v>278</v>
      </c>
      <c r="I1045" s="354">
        <v>278</v>
      </c>
      <c r="J1045" s="67">
        <v>0</v>
      </c>
      <c r="K1045" s="352">
        <v>0</v>
      </c>
      <c r="L1045" s="353">
        <v>20016</v>
      </c>
      <c r="M1045" s="30"/>
      <c r="N1045" s="30"/>
      <c r="O1045" s="30"/>
      <c r="P1045" s="30"/>
    </row>
    <row r="1046" spans="1:16" s="1" customFormat="1" ht="42.75">
      <c r="A1046" s="16">
        <v>39</v>
      </c>
      <c r="B1046" s="352" t="s">
        <v>2408</v>
      </c>
      <c r="C1046" s="19" t="s">
        <v>2404</v>
      </c>
      <c r="D1046" s="352" t="s">
        <v>2409</v>
      </c>
      <c r="E1046" s="353">
        <v>18848</v>
      </c>
      <c r="F1046" s="352">
        <v>1771</v>
      </c>
      <c r="G1046" s="353">
        <v>103270</v>
      </c>
      <c r="H1046" s="354">
        <v>1771</v>
      </c>
      <c r="I1046" s="354">
        <v>45</v>
      </c>
      <c r="J1046" s="67">
        <v>0</v>
      </c>
      <c r="K1046" s="352">
        <v>1726</v>
      </c>
      <c r="L1046" s="353">
        <v>103270</v>
      </c>
      <c r="M1046" s="30"/>
      <c r="N1046" s="30"/>
      <c r="O1046" s="16"/>
      <c r="P1046" s="16"/>
    </row>
    <row r="1047" spans="1:16" s="1" customFormat="1" ht="57.75" customHeight="1">
      <c r="A1047" s="16">
        <v>40</v>
      </c>
      <c r="B1047" s="352" t="s">
        <v>2410</v>
      </c>
      <c r="C1047" s="19" t="s">
        <v>2404</v>
      </c>
      <c r="D1047" s="352" t="s">
        <v>2411</v>
      </c>
      <c r="E1047" s="353">
        <v>2849</v>
      </c>
      <c r="F1047" s="352">
        <v>340</v>
      </c>
      <c r="G1047" s="353">
        <v>41823</v>
      </c>
      <c r="H1047" s="354">
        <v>340</v>
      </c>
      <c r="I1047" s="354">
        <v>0</v>
      </c>
      <c r="J1047" s="67">
        <v>0</v>
      </c>
      <c r="K1047" s="352">
        <v>340</v>
      </c>
      <c r="L1047" s="353">
        <v>41823</v>
      </c>
      <c r="M1047" s="14"/>
      <c r="N1047" s="14"/>
      <c r="O1047" s="14"/>
      <c r="P1047" s="14"/>
    </row>
    <row r="1048" spans="1:16" s="1" customFormat="1" ht="61.5" customHeight="1">
      <c r="A1048" s="16">
        <v>41</v>
      </c>
      <c r="B1048" s="352" t="s">
        <v>2412</v>
      </c>
      <c r="C1048" s="19" t="s">
        <v>2404</v>
      </c>
      <c r="D1048" s="352" t="s">
        <v>2413</v>
      </c>
      <c r="E1048" s="353">
        <v>2058</v>
      </c>
      <c r="F1048" s="352">
        <v>244</v>
      </c>
      <c r="G1048" s="353">
        <v>38310</v>
      </c>
      <c r="H1048" s="354">
        <v>244</v>
      </c>
      <c r="I1048" s="354">
        <v>0</v>
      </c>
      <c r="J1048" s="67">
        <v>0</v>
      </c>
      <c r="K1048" s="352">
        <v>244</v>
      </c>
      <c r="L1048" s="353">
        <v>38310</v>
      </c>
      <c r="M1048" s="15"/>
      <c r="N1048" s="15"/>
      <c r="O1048" s="14"/>
      <c r="P1048" s="14"/>
    </row>
    <row r="1049" spans="1:16" s="1" customFormat="1" ht="36" customHeight="1">
      <c r="A1049" s="16">
        <v>42</v>
      </c>
      <c r="B1049" s="17" t="s">
        <v>2414</v>
      </c>
      <c r="C1049" s="19" t="s">
        <v>2404</v>
      </c>
      <c r="D1049" s="17" t="s">
        <v>2415</v>
      </c>
      <c r="E1049" s="24">
        <v>25000</v>
      </c>
      <c r="F1049" s="17">
        <v>109</v>
      </c>
      <c r="G1049" s="23">
        <v>50545</v>
      </c>
      <c r="H1049" s="17">
        <v>109</v>
      </c>
      <c r="I1049" s="17">
        <v>109</v>
      </c>
      <c r="J1049" s="22">
        <v>0</v>
      </c>
      <c r="K1049" s="22">
        <v>0</v>
      </c>
      <c r="L1049" s="23">
        <v>50545</v>
      </c>
      <c r="M1049" s="14"/>
      <c r="N1049" s="14"/>
      <c r="O1049" s="14"/>
      <c r="P1049" s="14"/>
    </row>
    <row r="1050" spans="1:16" s="1" customFormat="1" ht="15">
      <c r="A1050" s="16">
        <v>43</v>
      </c>
      <c r="B1050" s="17" t="s">
        <v>2416</v>
      </c>
      <c r="C1050" s="19" t="s">
        <v>2404</v>
      </c>
      <c r="D1050" s="17" t="s">
        <v>2417</v>
      </c>
      <c r="E1050" s="24">
        <v>380</v>
      </c>
      <c r="F1050" s="17">
        <v>80</v>
      </c>
      <c r="G1050" s="23">
        <v>7920</v>
      </c>
      <c r="H1050" s="17">
        <v>80</v>
      </c>
      <c r="I1050" s="17">
        <v>0</v>
      </c>
      <c r="J1050" s="22">
        <v>0</v>
      </c>
      <c r="K1050" s="22">
        <v>80</v>
      </c>
      <c r="L1050" s="23">
        <v>7920</v>
      </c>
      <c r="M1050" s="14"/>
      <c r="N1050" s="14"/>
      <c r="O1050" s="14"/>
      <c r="P1050" s="14"/>
    </row>
    <row r="1051" spans="1:16" s="1" customFormat="1" ht="15">
      <c r="A1051" s="16">
        <v>44</v>
      </c>
      <c r="B1051" s="17" t="s">
        <v>2418</v>
      </c>
      <c r="C1051" s="19" t="s">
        <v>2404</v>
      </c>
      <c r="D1051" s="17" t="s">
        <v>2419</v>
      </c>
      <c r="E1051" s="25">
        <v>980</v>
      </c>
      <c r="F1051" s="17">
        <v>200</v>
      </c>
      <c r="G1051" s="23">
        <v>20400</v>
      </c>
      <c r="H1051" s="17">
        <v>200</v>
      </c>
      <c r="I1051" s="17">
        <v>0</v>
      </c>
      <c r="J1051" s="22">
        <v>0</v>
      </c>
      <c r="K1051" s="22">
        <v>200</v>
      </c>
      <c r="L1051" s="23">
        <v>20400</v>
      </c>
      <c r="M1051" s="50"/>
      <c r="N1051" s="50"/>
      <c r="O1051" s="50"/>
      <c r="P1051" s="50"/>
    </row>
    <row r="1052" spans="1:16" s="1" customFormat="1" ht="15">
      <c r="A1052" s="144" t="s">
        <v>2420</v>
      </c>
      <c r="B1052" s="144"/>
      <c r="C1052" s="144"/>
      <c r="D1052" s="144"/>
      <c r="E1052" s="153">
        <f aca="true" t="shared" si="201" ref="E1052:L1052">SUM(E1053)</f>
        <v>12350.15</v>
      </c>
      <c r="F1052" s="153">
        <f t="shared" si="201"/>
        <v>203</v>
      </c>
      <c r="G1052" s="153">
        <f t="shared" si="201"/>
        <v>31671.59</v>
      </c>
      <c r="H1052" s="153">
        <f t="shared" si="201"/>
        <v>203</v>
      </c>
      <c r="I1052" s="356">
        <f t="shared" si="201"/>
        <v>102</v>
      </c>
      <c r="J1052" s="356">
        <f t="shared" si="201"/>
        <v>101</v>
      </c>
      <c r="K1052" s="356">
        <f t="shared" si="201"/>
        <v>0</v>
      </c>
      <c r="L1052" s="153">
        <f t="shared" si="201"/>
        <v>31671.59</v>
      </c>
      <c r="M1052" s="153"/>
      <c r="N1052" s="153">
        <f>SUM(N1053)</f>
        <v>101</v>
      </c>
      <c r="O1052" s="153" t="s">
        <v>21</v>
      </c>
      <c r="P1052" s="153" t="s">
        <v>21</v>
      </c>
    </row>
    <row r="1053" spans="1:16" s="1" customFormat="1" ht="32.25">
      <c r="A1053" s="16">
        <v>43</v>
      </c>
      <c r="B1053" s="16" t="s">
        <v>2421</v>
      </c>
      <c r="C1053" s="78" t="s">
        <v>2422</v>
      </c>
      <c r="D1053" s="16" t="s">
        <v>2423</v>
      </c>
      <c r="E1053" s="16">
        <v>12350.15</v>
      </c>
      <c r="F1053" s="16">
        <v>203</v>
      </c>
      <c r="G1053" s="16">
        <v>31671.59</v>
      </c>
      <c r="H1053" s="16">
        <v>203</v>
      </c>
      <c r="I1053" s="41">
        <v>102</v>
      </c>
      <c r="J1053" s="41">
        <v>101</v>
      </c>
      <c r="K1053" s="41">
        <v>0</v>
      </c>
      <c r="L1053" s="16">
        <v>31671.59</v>
      </c>
      <c r="M1053" s="16" t="s">
        <v>2421</v>
      </c>
      <c r="N1053" s="16">
        <v>101</v>
      </c>
      <c r="O1053" s="16">
        <v>2018</v>
      </c>
      <c r="P1053" s="16">
        <v>2020</v>
      </c>
    </row>
    <row r="1054" spans="1:16" s="1" customFormat="1" ht="15">
      <c r="A1054" s="2" t="s">
        <v>21</v>
      </c>
      <c r="B1054" s="2"/>
      <c r="C1054" s="2"/>
      <c r="D1054" s="2"/>
      <c r="E1054" s="2"/>
      <c r="F1054" s="2"/>
      <c r="G1054" s="2"/>
      <c r="H1054" s="2"/>
      <c r="I1054" s="357"/>
      <c r="J1054" s="357"/>
      <c r="K1054" s="357"/>
      <c r="L1054" s="2"/>
      <c r="M1054" s="2"/>
      <c r="N1054" s="2"/>
      <c r="O1054" s="2"/>
      <c r="P1054" s="2"/>
    </row>
    <row r="1055" spans="1:16" s="1" customFormat="1" ht="15">
      <c r="A1055" s="2"/>
      <c r="B1055" s="2"/>
      <c r="C1055" s="2"/>
      <c r="D1055" s="2"/>
      <c r="E1055" s="2"/>
      <c r="F1055" s="2"/>
      <c r="G1055" s="2"/>
      <c r="H1055" s="2"/>
      <c r="I1055" s="357"/>
      <c r="J1055" s="357"/>
      <c r="K1055" s="357"/>
      <c r="L1055" s="2"/>
      <c r="M1055" s="2"/>
      <c r="N1055" s="2"/>
      <c r="O1055" s="2"/>
      <c r="P1055" s="2"/>
    </row>
    <row r="1056" spans="1:16" s="1" customFormat="1" ht="15">
      <c r="A1056" s="2"/>
      <c r="B1056" s="2"/>
      <c r="C1056" s="2"/>
      <c r="D1056" s="2"/>
      <c r="E1056" s="2"/>
      <c r="F1056" s="2"/>
      <c r="G1056" s="2"/>
      <c r="H1056" s="2"/>
      <c r="I1056" s="357"/>
      <c r="J1056" s="357"/>
      <c r="K1056" s="357"/>
      <c r="L1056" s="2"/>
      <c r="M1056" s="2"/>
      <c r="N1056" s="2"/>
      <c r="O1056" s="2"/>
      <c r="P1056" s="2"/>
    </row>
    <row r="1057" spans="1:16" s="1" customFormat="1" ht="15">
      <c r="A1057" s="2"/>
      <c r="B1057" s="2"/>
      <c r="C1057" s="2"/>
      <c r="D1057" s="2"/>
      <c r="E1057" s="2"/>
      <c r="F1057" s="2"/>
      <c r="G1057" s="2"/>
      <c r="H1057" s="2"/>
      <c r="I1057" s="357"/>
      <c r="J1057" s="357"/>
      <c r="K1057" s="357"/>
      <c r="L1057" s="2"/>
      <c r="M1057" s="2"/>
      <c r="N1057" s="2"/>
      <c r="O1057" s="2"/>
      <c r="P1057" s="2"/>
    </row>
    <row r="1058" spans="1:16" s="1" customFormat="1" ht="15">
      <c r="A1058" s="2"/>
      <c r="B1058" s="2"/>
      <c r="C1058" s="2"/>
      <c r="D1058" s="2"/>
      <c r="E1058" s="2"/>
      <c r="F1058" s="2"/>
      <c r="G1058" s="2"/>
      <c r="H1058" s="2"/>
      <c r="I1058" s="357"/>
      <c r="J1058" s="357"/>
      <c r="K1058" s="357"/>
      <c r="L1058" s="2"/>
      <c r="M1058" s="2"/>
      <c r="N1058" s="2"/>
      <c r="O1058" s="2"/>
      <c r="P1058" s="2"/>
    </row>
    <row r="1059" spans="1:16" s="1" customFormat="1" ht="15">
      <c r="A1059" s="2"/>
      <c r="B1059" s="2"/>
      <c r="C1059" s="2"/>
      <c r="D1059" s="2"/>
      <c r="E1059" s="2"/>
      <c r="F1059" s="2"/>
      <c r="G1059" s="2"/>
      <c r="H1059" s="2"/>
      <c r="I1059" s="357"/>
      <c r="J1059" s="357"/>
      <c r="K1059" s="357"/>
      <c r="L1059" s="2"/>
      <c r="M1059" s="2"/>
      <c r="N1059" s="2"/>
      <c r="O1059" s="2"/>
      <c r="P1059" s="2"/>
    </row>
    <row r="1060" spans="1:16" s="1" customFormat="1" ht="15">
      <c r="A1060" s="2"/>
      <c r="B1060" s="2"/>
      <c r="C1060" s="2"/>
      <c r="D1060" s="2"/>
      <c r="E1060" s="2"/>
      <c r="F1060" s="2"/>
      <c r="G1060" s="2"/>
      <c r="H1060" s="2"/>
      <c r="I1060" s="357"/>
      <c r="J1060" s="357"/>
      <c r="K1060" s="357"/>
      <c r="L1060" s="2"/>
      <c r="M1060" s="2"/>
      <c r="N1060" s="2"/>
      <c r="O1060" s="2"/>
      <c r="P1060" s="2"/>
    </row>
    <row r="1061" spans="1:16" s="1" customFormat="1" ht="15">
      <c r="A1061" s="2"/>
      <c r="B1061" s="2"/>
      <c r="C1061" s="2"/>
      <c r="D1061" s="2"/>
      <c r="E1061" s="2"/>
      <c r="F1061" s="2"/>
      <c r="G1061" s="2"/>
      <c r="H1061" s="2"/>
      <c r="I1061" s="357"/>
      <c r="J1061" s="357"/>
      <c r="K1061" s="357"/>
      <c r="L1061" s="2"/>
      <c r="M1061" s="2"/>
      <c r="N1061" s="2"/>
      <c r="O1061" s="2"/>
      <c r="P1061" s="2"/>
    </row>
    <row r="1062" spans="1:16" s="1" customFormat="1" ht="15">
      <c r="A1062" s="2"/>
      <c r="B1062" s="2"/>
      <c r="C1062" s="2"/>
      <c r="D1062" s="2"/>
      <c r="E1062" s="2"/>
      <c r="F1062" s="2"/>
      <c r="G1062" s="2"/>
      <c r="H1062" s="2"/>
      <c r="I1062" s="357"/>
      <c r="J1062" s="357"/>
      <c r="K1062" s="357"/>
      <c r="L1062" s="2"/>
      <c r="M1062" s="2"/>
      <c r="N1062" s="2"/>
      <c r="O1062" s="2"/>
      <c r="P1062" s="2"/>
    </row>
    <row r="1063" spans="1:16" s="1" customFormat="1" ht="15">
      <c r="A1063" s="2"/>
      <c r="B1063" s="2"/>
      <c r="C1063" s="2"/>
      <c r="D1063" s="2"/>
      <c r="E1063" s="2"/>
      <c r="F1063" s="2"/>
      <c r="G1063" s="2"/>
      <c r="H1063" s="2"/>
      <c r="I1063" s="357"/>
      <c r="J1063" s="357"/>
      <c r="K1063" s="357"/>
      <c r="L1063" s="2"/>
      <c r="M1063" s="2"/>
      <c r="N1063" s="2"/>
      <c r="O1063" s="2"/>
      <c r="P1063" s="2"/>
    </row>
    <row r="1064" spans="1:16" s="1" customFormat="1" ht="15">
      <c r="A1064" s="2"/>
      <c r="B1064" s="2"/>
      <c r="C1064" s="2"/>
      <c r="D1064" s="2"/>
      <c r="E1064" s="2"/>
      <c r="F1064" s="2"/>
      <c r="G1064" s="2"/>
      <c r="H1064" s="2"/>
      <c r="I1064" s="357"/>
      <c r="J1064" s="357"/>
      <c r="K1064" s="357"/>
      <c r="L1064" s="2"/>
      <c r="M1064" s="2"/>
      <c r="N1064" s="2"/>
      <c r="O1064" s="2"/>
      <c r="P1064" s="2"/>
    </row>
    <row r="1065" spans="1:16" s="1" customFormat="1" ht="15">
      <c r="A1065" s="2"/>
      <c r="B1065" s="2"/>
      <c r="C1065" s="2"/>
      <c r="D1065" s="2"/>
      <c r="E1065" s="2"/>
      <c r="F1065" s="2"/>
      <c r="G1065" s="2"/>
      <c r="H1065" s="2"/>
      <c r="I1065" s="357"/>
      <c r="J1065" s="357"/>
      <c r="K1065" s="357"/>
      <c r="L1065" s="2"/>
      <c r="M1065" s="2"/>
      <c r="N1065" s="2"/>
      <c r="O1065" s="2"/>
      <c r="P1065" s="2"/>
    </row>
    <row r="1066" spans="1:16" s="1" customFormat="1" ht="15">
      <c r="A1066" s="2"/>
      <c r="B1066" s="2"/>
      <c r="C1066" s="2"/>
      <c r="D1066" s="2"/>
      <c r="E1066" s="2"/>
      <c r="F1066" s="2"/>
      <c r="G1066" s="2"/>
      <c r="H1066" s="2"/>
      <c r="I1066" s="357"/>
      <c r="J1066" s="357"/>
      <c r="K1066" s="357"/>
      <c r="L1066" s="2"/>
      <c r="M1066" s="2"/>
      <c r="N1066" s="2"/>
      <c r="O1066" s="2"/>
      <c r="P1066" s="2"/>
    </row>
    <row r="1067" spans="1:16" s="1" customFormat="1" ht="15">
      <c r="A1067" s="2"/>
      <c r="B1067" s="2"/>
      <c r="C1067" s="2"/>
      <c r="D1067" s="2"/>
      <c r="E1067" s="2"/>
      <c r="F1067" s="2"/>
      <c r="G1067" s="2"/>
      <c r="H1067" s="2"/>
      <c r="I1067" s="357"/>
      <c r="J1067" s="357"/>
      <c r="K1067" s="357"/>
      <c r="L1067" s="2"/>
      <c r="M1067" s="2"/>
      <c r="N1067" s="2"/>
      <c r="O1067" s="2"/>
      <c r="P1067" s="2"/>
    </row>
    <row r="1068" spans="1:16" s="1" customFormat="1" ht="15">
      <c r="A1068" s="2"/>
      <c r="B1068" s="2"/>
      <c r="C1068" s="2"/>
      <c r="D1068" s="2"/>
      <c r="E1068" s="2"/>
      <c r="F1068" s="2"/>
      <c r="G1068" s="2"/>
      <c r="H1068" s="2"/>
      <c r="I1068" s="357"/>
      <c r="J1068" s="357"/>
      <c r="K1068" s="357"/>
      <c r="L1068" s="2"/>
      <c r="M1068" s="2"/>
      <c r="N1068" s="2"/>
      <c r="O1068" s="2"/>
      <c r="P1068" s="2"/>
    </row>
    <row r="1069" spans="1:16" s="1" customFormat="1" ht="15">
      <c r="A1069" s="2"/>
      <c r="B1069" s="2"/>
      <c r="C1069" s="2"/>
      <c r="D1069" s="2"/>
      <c r="E1069" s="2"/>
      <c r="F1069" s="2"/>
      <c r="G1069" s="2"/>
      <c r="H1069" s="2"/>
      <c r="I1069" s="357"/>
      <c r="J1069" s="357"/>
      <c r="K1069" s="357"/>
      <c r="L1069" s="2"/>
      <c r="M1069" s="2"/>
      <c r="N1069" s="2"/>
      <c r="O1069" s="2"/>
      <c r="P1069" s="2"/>
    </row>
    <row r="1070" spans="1:16" s="1" customFormat="1" ht="15">
      <c r="A1070" s="2"/>
      <c r="B1070" s="2"/>
      <c r="C1070" s="2"/>
      <c r="D1070" s="2"/>
      <c r="E1070" s="2"/>
      <c r="F1070" s="2"/>
      <c r="G1070" s="2"/>
      <c r="H1070" s="2"/>
      <c r="I1070" s="357"/>
      <c r="J1070" s="357"/>
      <c r="K1070" s="357"/>
      <c r="L1070" s="2"/>
      <c r="M1070" s="2"/>
      <c r="N1070" s="2"/>
      <c r="O1070" s="2"/>
      <c r="P1070" s="2"/>
    </row>
    <row r="1071" spans="1:16" s="1" customFormat="1" ht="15">
      <c r="A1071" s="2"/>
      <c r="B1071" s="2"/>
      <c r="C1071" s="2"/>
      <c r="D1071" s="2"/>
      <c r="E1071" s="2"/>
      <c r="F1071" s="2"/>
      <c r="G1071" s="2"/>
      <c r="H1071" s="2"/>
      <c r="I1071" s="357"/>
      <c r="J1071" s="357"/>
      <c r="K1071" s="357"/>
      <c r="L1071" s="2"/>
      <c r="M1071" s="2"/>
      <c r="N1071" s="2"/>
      <c r="O1071" s="2"/>
      <c r="P1071" s="2"/>
    </row>
    <row r="1072" spans="1:16" s="1" customFormat="1" ht="15">
      <c r="A1072" s="2"/>
      <c r="B1072" s="2"/>
      <c r="C1072" s="2"/>
      <c r="D1072" s="2"/>
      <c r="E1072" s="2"/>
      <c r="F1072" s="2"/>
      <c r="G1072" s="2"/>
      <c r="H1072" s="2"/>
      <c r="I1072" s="357"/>
      <c r="J1072" s="357"/>
      <c r="K1072" s="357"/>
      <c r="L1072" s="2"/>
      <c r="M1072" s="2"/>
      <c r="N1072" s="2"/>
      <c r="O1072" s="2"/>
      <c r="P1072" s="2"/>
    </row>
    <row r="1073" spans="1:16" s="1" customFormat="1" ht="15">
      <c r="A1073" s="2"/>
      <c r="B1073" s="2"/>
      <c r="C1073" s="2"/>
      <c r="D1073" s="2"/>
      <c r="E1073" s="2"/>
      <c r="F1073" s="2"/>
      <c r="G1073" s="2"/>
      <c r="H1073" s="2"/>
      <c r="I1073" s="357"/>
      <c r="J1073" s="357"/>
      <c r="K1073" s="357"/>
      <c r="L1073" s="2"/>
      <c r="M1073" s="2"/>
      <c r="N1073" s="2"/>
      <c r="O1073" s="2"/>
      <c r="P1073" s="2"/>
    </row>
    <row r="1074" spans="1:16" s="1" customFormat="1" ht="15">
      <c r="A1074" s="2"/>
      <c r="B1074" s="2"/>
      <c r="C1074" s="2"/>
      <c r="D1074" s="2"/>
      <c r="E1074" s="2"/>
      <c r="F1074" s="2"/>
      <c r="G1074" s="2"/>
      <c r="H1074" s="2"/>
      <c r="I1074" s="357"/>
      <c r="J1074" s="357"/>
      <c r="K1074" s="357"/>
      <c r="L1074" s="2"/>
      <c r="M1074" s="2"/>
      <c r="N1074" s="2"/>
      <c r="O1074" s="2"/>
      <c r="P1074" s="2"/>
    </row>
    <row r="1075" spans="1:16" s="1" customFormat="1" ht="15">
      <c r="A1075" s="2"/>
      <c r="B1075" s="2"/>
      <c r="C1075" s="2"/>
      <c r="D1075" s="2"/>
      <c r="E1075" s="2"/>
      <c r="F1075" s="2"/>
      <c r="G1075" s="2"/>
      <c r="H1075" s="2"/>
      <c r="I1075" s="357"/>
      <c r="J1075" s="357"/>
      <c r="K1075" s="357"/>
      <c r="L1075" s="2"/>
      <c r="M1075" s="2"/>
      <c r="N1075" s="2"/>
      <c r="O1075" s="2"/>
      <c r="P1075" s="2"/>
    </row>
    <row r="1076" spans="1:16" s="1" customFormat="1" ht="15">
      <c r="A1076" s="2"/>
      <c r="B1076" s="2"/>
      <c r="C1076" s="2"/>
      <c r="D1076" s="2"/>
      <c r="E1076" s="2"/>
      <c r="F1076" s="2"/>
      <c r="G1076" s="2"/>
      <c r="H1076" s="2"/>
      <c r="I1076" s="357"/>
      <c r="J1076" s="357"/>
      <c r="K1076" s="357"/>
      <c r="L1076" s="2"/>
      <c r="M1076" s="2"/>
      <c r="N1076" s="2"/>
      <c r="O1076" s="2"/>
      <c r="P1076" s="2"/>
    </row>
    <row r="1077" spans="1:16" s="1" customFormat="1" ht="15">
      <c r="A1077" s="2"/>
      <c r="B1077" s="2"/>
      <c r="C1077" s="2"/>
      <c r="D1077" s="2"/>
      <c r="E1077" s="2"/>
      <c r="F1077" s="2"/>
      <c r="G1077" s="2"/>
      <c r="H1077" s="2"/>
      <c r="I1077" s="357"/>
      <c r="J1077" s="357"/>
      <c r="K1077" s="357"/>
      <c r="L1077" s="2"/>
      <c r="M1077" s="2"/>
      <c r="N1077" s="2"/>
      <c r="O1077" s="2"/>
      <c r="P1077" s="2"/>
    </row>
    <row r="1078" spans="1:16" s="1" customFormat="1" ht="15">
      <c r="A1078" s="2"/>
      <c r="B1078" s="2"/>
      <c r="C1078" s="2"/>
      <c r="D1078" s="2"/>
      <c r="E1078" s="2"/>
      <c r="F1078" s="2"/>
      <c r="G1078" s="2"/>
      <c r="H1078" s="2"/>
      <c r="I1078" s="357"/>
      <c r="J1078" s="357"/>
      <c r="K1078" s="357"/>
      <c r="L1078" s="2"/>
      <c r="M1078" s="2"/>
      <c r="N1078" s="2"/>
      <c r="O1078" s="2"/>
      <c r="P1078" s="2"/>
    </row>
    <row r="1079" spans="1:16" s="1" customFormat="1" ht="15">
      <c r="A1079" s="2"/>
      <c r="B1079" s="2"/>
      <c r="C1079" s="2"/>
      <c r="D1079" s="2"/>
      <c r="E1079" s="2"/>
      <c r="F1079" s="2"/>
      <c r="G1079" s="2"/>
      <c r="H1079" s="2"/>
      <c r="I1079" s="357"/>
      <c r="J1079" s="357"/>
      <c r="K1079" s="357"/>
      <c r="L1079" s="2"/>
      <c r="M1079" s="2"/>
      <c r="N1079" s="2"/>
      <c r="O1079" s="2"/>
      <c r="P1079" s="2"/>
    </row>
    <row r="1080" spans="1:16" s="1" customFormat="1" ht="15">
      <c r="A1080" s="2"/>
      <c r="B1080" s="2"/>
      <c r="C1080" s="2"/>
      <c r="D1080" s="2"/>
      <c r="E1080" s="2"/>
      <c r="F1080" s="2"/>
      <c r="G1080" s="2"/>
      <c r="H1080" s="2"/>
      <c r="I1080" s="357"/>
      <c r="J1080" s="357"/>
      <c r="K1080" s="357"/>
      <c r="L1080" s="2"/>
      <c r="M1080" s="2"/>
      <c r="N1080" s="2"/>
      <c r="O1080" s="2"/>
      <c r="P1080" s="2"/>
    </row>
    <row r="1081" spans="1:16" s="1" customFormat="1" ht="15">
      <c r="A1081" s="2"/>
      <c r="B1081" s="2"/>
      <c r="C1081" s="2"/>
      <c r="D1081" s="2"/>
      <c r="E1081" s="2"/>
      <c r="F1081" s="2"/>
      <c r="G1081" s="2"/>
      <c r="H1081" s="2"/>
      <c r="I1081" s="357"/>
      <c r="J1081" s="357"/>
      <c r="K1081" s="357"/>
      <c r="L1081" s="2"/>
      <c r="M1081" s="2"/>
      <c r="N1081" s="2"/>
      <c r="O1081" s="2"/>
      <c r="P1081" s="2"/>
    </row>
    <row r="1082" spans="1:16" s="1" customFormat="1" ht="15">
      <c r="A1082" s="2"/>
      <c r="B1082" s="2"/>
      <c r="C1082" s="2"/>
      <c r="D1082" s="2"/>
      <c r="E1082" s="2"/>
      <c r="F1082" s="2"/>
      <c r="G1082" s="2"/>
      <c r="H1082" s="2"/>
      <c r="I1082" s="357"/>
      <c r="J1082" s="357"/>
      <c r="K1082" s="357"/>
      <c r="L1082" s="2"/>
      <c r="M1082" s="2"/>
      <c r="N1082" s="2"/>
      <c r="O1082" s="2"/>
      <c r="P1082" s="2"/>
    </row>
    <row r="1083" spans="1:16" s="1" customFormat="1" ht="15">
      <c r="A1083" s="2"/>
      <c r="B1083" s="2"/>
      <c r="C1083" s="2"/>
      <c r="D1083" s="2"/>
      <c r="E1083" s="2"/>
      <c r="F1083" s="2"/>
      <c r="G1083" s="2"/>
      <c r="H1083" s="2"/>
      <c r="I1083" s="357"/>
      <c r="J1083" s="357"/>
      <c r="K1083" s="357"/>
      <c r="L1083" s="2"/>
      <c r="M1083" s="2"/>
      <c r="N1083" s="2"/>
      <c r="O1083" s="2"/>
      <c r="P1083" s="2"/>
    </row>
    <row r="1084" spans="1:16" s="1" customFormat="1" ht="15">
      <c r="A1084" s="2"/>
      <c r="B1084" s="2"/>
      <c r="C1084" s="2"/>
      <c r="D1084" s="2"/>
      <c r="E1084" s="2"/>
      <c r="F1084" s="2"/>
      <c r="G1084" s="2"/>
      <c r="H1084" s="2"/>
      <c r="I1084" s="357"/>
      <c r="J1084" s="357"/>
      <c r="K1084" s="357"/>
      <c r="L1084" s="2"/>
      <c r="M1084" s="2"/>
      <c r="N1084" s="2"/>
      <c r="O1084" s="2"/>
      <c r="P1084" s="2"/>
    </row>
    <row r="1085" spans="1:16" s="1" customFormat="1" ht="15">
      <c r="A1085" s="2"/>
      <c r="B1085" s="2"/>
      <c r="C1085" s="2"/>
      <c r="D1085" s="2"/>
      <c r="E1085" s="2"/>
      <c r="F1085" s="2"/>
      <c r="G1085" s="2"/>
      <c r="H1085" s="2"/>
      <c r="I1085" s="357"/>
      <c r="J1085" s="357"/>
      <c r="K1085" s="357"/>
      <c r="L1085" s="2"/>
      <c r="M1085" s="2"/>
      <c r="N1085" s="2"/>
      <c r="O1085" s="2"/>
      <c r="P1085" s="2"/>
    </row>
    <row r="1086" spans="1:16" s="1" customFormat="1" ht="15">
      <c r="A1086" s="2"/>
      <c r="B1086" s="2"/>
      <c r="C1086" s="2"/>
      <c r="D1086" s="2"/>
      <c r="E1086" s="2"/>
      <c r="F1086" s="2"/>
      <c r="G1086" s="2"/>
      <c r="H1086" s="2"/>
      <c r="I1086" s="357"/>
      <c r="J1086" s="357"/>
      <c r="K1086" s="357"/>
      <c r="L1086" s="2"/>
      <c r="M1086" s="2"/>
      <c r="N1086" s="2"/>
      <c r="O1086" s="2"/>
      <c r="P1086" s="2"/>
    </row>
    <row r="1087" spans="1:16" s="1" customFormat="1" ht="15">
      <c r="A1087" s="2"/>
      <c r="B1087" s="2"/>
      <c r="C1087" s="2"/>
      <c r="D1087" s="2"/>
      <c r="E1087" s="2"/>
      <c r="F1087" s="2"/>
      <c r="G1087" s="2"/>
      <c r="H1087" s="2"/>
      <c r="I1087" s="357"/>
      <c r="J1087" s="357"/>
      <c r="K1087" s="357"/>
      <c r="L1087" s="2"/>
      <c r="M1087" s="2"/>
      <c r="N1087" s="2"/>
      <c r="O1087" s="2"/>
      <c r="P1087" s="2"/>
    </row>
    <row r="1088" spans="1:16" s="1" customFormat="1" ht="15">
      <c r="A1088" s="2"/>
      <c r="B1088" s="2"/>
      <c r="C1088" s="2"/>
      <c r="D1088" s="2"/>
      <c r="E1088" s="2"/>
      <c r="F1088" s="2"/>
      <c r="G1088" s="2"/>
      <c r="H1088" s="2"/>
      <c r="I1088" s="357"/>
      <c r="J1088" s="357"/>
      <c r="K1088" s="357"/>
      <c r="L1088" s="2"/>
      <c r="M1088" s="2"/>
      <c r="N1088" s="2"/>
      <c r="O1088" s="2"/>
      <c r="P1088" s="2"/>
    </row>
    <row r="1089" spans="1:16" s="1" customFormat="1" ht="15">
      <c r="A1089" s="2"/>
      <c r="B1089" s="2"/>
      <c r="C1089" s="2"/>
      <c r="D1089" s="2"/>
      <c r="E1089" s="2"/>
      <c r="F1089" s="2"/>
      <c r="G1089" s="2"/>
      <c r="H1089" s="2"/>
      <c r="I1089" s="357"/>
      <c r="J1089" s="357"/>
      <c r="K1089" s="357"/>
      <c r="L1089" s="2"/>
      <c r="M1089" s="2"/>
      <c r="N1089" s="2"/>
      <c r="O1089" s="2"/>
      <c r="P1089" s="2"/>
    </row>
    <row r="1090" spans="1:16" s="1" customFormat="1" ht="15">
      <c r="A1090" s="2"/>
      <c r="B1090" s="2"/>
      <c r="C1090" s="2"/>
      <c r="D1090" s="2"/>
      <c r="E1090" s="2"/>
      <c r="F1090" s="2"/>
      <c r="G1090" s="2"/>
      <c r="H1090" s="2"/>
      <c r="I1090" s="357"/>
      <c r="J1090" s="357"/>
      <c r="K1090" s="357"/>
      <c r="L1090" s="2"/>
      <c r="M1090" s="2"/>
      <c r="N1090" s="2"/>
      <c r="O1090" s="2"/>
      <c r="P1090" s="2"/>
    </row>
    <row r="1091" spans="1:16" s="1" customFormat="1" ht="15">
      <c r="A1091" s="2"/>
      <c r="B1091" s="2"/>
      <c r="C1091" s="2"/>
      <c r="D1091" s="2"/>
      <c r="E1091" s="2"/>
      <c r="F1091" s="2"/>
      <c r="G1091" s="2"/>
      <c r="H1091" s="2"/>
      <c r="I1091" s="357"/>
      <c r="J1091" s="357"/>
      <c r="K1091" s="357"/>
      <c r="L1091" s="2"/>
      <c r="M1091" s="2"/>
      <c r="N1091" s="2"/>
      <c r="O1091" s="2"/>
      <c r="P1091" s="2"/>
    </row>
  </sheetData>
  <sheetProtection/>
  <mergeCells count="168">
    <mergeCell ref="A1:B1"/>
    <mergeCell ref="A2:P2"/>
    <mergeCell ref="A3:D3"/>
    <mergeCell ref="M3:P3"/>
    <mergeCell ref="E4:L4"/>
    <mergeCell ref="M4:P4"/>
    <mergeCell ref="H5:L5"/>
    <mergeCell ref="A8:D8"/>
    <mergeCell ref="A9:D9"/>
    <mergeCell ref="A10:D10"/>
    <mergeCell ref="A11:D11"/>
    <mergeCell ref="A15:D15"/>
    <mergeCell ref="A27:D27"/>
    <mergeCell ref="A32:D32"/>
    <mergeCell ref="A40:D40"/>
    <mergeCell ref="A50:D50"/>
    <mergeCell ref="A53:D53"/>
    <mergeCell ref="A59:D59"/>
    <mergeCell ref="A60:D60"/>
    <mergeCell ref="A66:D66"/>
    <mergeCell ref="A82:D82"/>
    <mergeCell ref="A90:D90"/>
    <mergeCell ref="A91:D91"/>
    <mergeCell ref="A92:D92"/>
    <mergeCell ref="A107:D107"/>
    <mergeCell ref="A124:D124"/>
    <mergeCell ref="A142:D142"/>
    <mergeCell ref="A167:D167"/>
    <mergeCell ref="A176:D176"/>
    <mergeCell ref="A177:D177"/>
    <mergeCell ref="A181:D181"/>
    <mergeCell ref="A193:D193"/>
    <mergeCell ref="A214:D214"/>
    <mergeCell ref="A222:D222"/>
    <mergeCell ref="A230:D230"/>
    <mergeCell ref="A231:D231"/>
    <mergeCell ref="A232:D232"/>
    <mergeCell ref="A276:D276"/>
    <mergeCell ref="A292:D292"/>
    <mergeCell ref="A294:D294"/>
    <mergeCell ref="A295:D295"/>
    <mergeCell ref="A299:D299"/>
    <mergeCell ref="A311:D311"/>
    <mergeCell ref="B318:D318"/>
    <mergeCell ref="A319:D319"/>
    <mergeCell ref="A324:D324"/>
    <mergeCell ref="A364:D364"/>
    <mergeCell ref="A365:D365"/>
    <mergeCell ref="A366:D366"/>
    <mergeCell ref="A368:D368"/>
    <mergeCell ref="A370:D370"/>
    <mergeCell ref="A373:D373"/>
    <mergeCell ref="A374:D374"/>
    <mergeCell ref="A381:D381"/>
    <mergeCell ref="A386:D386"/>
    <mergeCell ref="A401:D401"/>
    <mergeCell ref="A423:D423"/>
    <mergeCell ref="A425:D425"/>
    <mergeCell ref="A433:D433"/>
    <mergeCell ref="A437:D437"/>
    <mergeCell ref="A448:D448"/>
    <mergeCell ref="A449:D449"/>
    <mergeCell ref="A450:D450"/>
    <mergeCell ref="A467:D467"/>
    <mergeCell ref="A478:D478"/>
    <mergeCell ref="A482:D482"/>
    <mergeCell ref="A488:D488"/>
    <mergeCell ref="A491:D491"/>
    <mergeCell ref="A492:D492"/>
    <mergeCell ref="B512:D512"/>
    <mergeCell ref="A526:D526"/>
    <mergeCell ref="A530:D530"/>
    <mergeCell ref="B538:D538"/>
    <mergeCell ref="A543:D543"/>
    <mergeCell ref="A554:D554"/>
    <mergeCell ref="A555:D555"/>
    <mergeCell ref="A596:D596"/>
    <mergeCell ref="A603:D603"/>
    <mergeCell ref="A611:D611"/>
    <mergeCell ref="A618:D618"/>
    <mergeCell ref="A625:D625"/>
    <mergeCell ref="A635:D635"/>
    <mergeCell ref="A645:D645"/>
    <mergeCell ref="A653:D653"/>
    <mergeCell ref="A654:D654"/>
    <mergeCell ref="B655:D655"/>
    <mergeCell ref="B656:D656"/>
    <mergeCell ref="B665:D665"/>
    <mergeCell ref="B672:D672"/>
    <mergeCell ref="B674:D674"/>
    <mergeCell ref="A686:D686"/>
    <mergeCell ref="A700:D700"/>
    <mergeCell ref="B714:D714"/>
    <mergeCell ref="A721:D721"/>
    <mergeCell ref="A722:D722"/>
    <mergeCell ref="A723:D723"/>
    <mergeCell ref="A724:D724"/>
    <mergeCell ref="A733:D733"/>
    <mergeCell ref="A742:D742"/>
    <mergeCell ref="A744:D744"/>
    <mergeCell ref="A752:D752"/>
    <mergeCell ref="A758:D758"/>
    <mergeCell ref="A763:D763"/>
    <mergeCell ref="A764:D764"/>
    <mergeCell ref="A778:D778"/>
    <mergeCell ref="A787:D787"/>
    <mergeCell ref="A798:D798"/>
    <mergeCell ref="A803:D803"/>
    <mergeCell ref="A842:D842"/>
    <mergeCell ref="A843:D843"/>
    <mergeCell ref="A863:D863"/>
    <mergeCell ref="A874:D874"/>
    <mergeCell ref="A878:D878"/>
    <mergeCell ref="A883:D883"/>
    <mergeCell ref="A886:D886"/>
    <mergeCell ref="A888:D888"/>
    <mergeCell ref="A890:D890"/>
    <mergeCell ref="A895:D895"/>
    <mergeCell ref="A900:D900"/>
    <mergeCell ref="A901:D901"/>
    <mergeCell ref="A919:D919"/>
    <mergeCell ref="A926:D926"/>
    <mergeCell ref="A931:D931"/>
    <mergeCell ref="A940:D940"/>
    <mergeCell ref="A964:D964"/>
    <mergeCell ref="A965:D965"/>
    <mergeCell ref="A971:D971"/>
    <mergeCell ref="A999:D999"/>
    <mergeCell ref="A1000:D1000"/>
    <mergeCell ref="A1007:D1007"/>
    <mergeCell ref="A1010:D1010"/>
    <mergeCell ref="A1012:D1012"/>
    <mergeCell ref="A1021:D1021"/>
    <mergeCell ref="A1023:D1023"/>
    <mergeCell ref="A1034:D1034"/>
    <mergeCell ref="A1043:D1043"/>
    <mergeCell ref="A1052:D1052"/>
    <mergeCell ref="A4:A7"/>
    <mergeCell ref="A585:A591"/>
    <mergeCell ref="A636:A638"/>
    <mergeCell ref="A639:A641"/>
    <mergeCell ref="A972:A973"/>
    <mergeCell ref="A986:A989"/>
    <mergeCell ref="B4:B7"/>
    <mergeCell ref="B585:B591"/>
    <mergeCell ref="B636:B638"/>
    <mergeCell ref="B639:B641"/>
    <mergeCell ref="B972:B973"/>
    <mergeCell ref="B986:B989"/>
    <mergeCell ref="C4:C7"/>
    <mergeCell ref="C585:C591"/>
    <mergeCell ref="C636:C638"/>
    <mergeCell ref="C639:C641"/>
    <mergeCell ref="C972:C973"/>
    <mergeCell ref="C986:C989"/>
    <mergeCell ref="D4:D7"/>
    <mergeCell ref="E5:E7"/>
    <mergeCell ref="F5:F7"/>
    <mergeCell ref="G5:G7"/>
    <mergeCell ref="H6:H7"/>
    <mergeCell ref="I6:I7"/>
    <mergeCell ref="J6:J7"/>
    <mergeCell ref="K6:K7"/>
    <mergeCell ref="L6:L7"/>
    <mergeCell ref="M5:M7"/>
    <mergeCell ref="N5:N7"/>
    <mergeCell ref="O5:O7"/>
    <mergeCell ref="P5:P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周娟</dc:creator>
  <cp:keywords/>
  <dc:description/>
  <cp:lastModifiedBy>周娟</cp:lastModifiedBy>
  <dcterms:created xsi:type="dcterms:W3CDTF">2018-10-31T01:23:37Z</dcterms:created>
  <dcterms:modified xsi:type="dcterms:W3CDTF">2018-10-31T01:24:53Z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