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030" windowHeight="10643" tabRatio="940" firstSheet="2" activeTab="15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交通运输" sheetId="7" r:id="rId7"/>
    <sheet name="固定资产投资" sheetId="8" r:id="rId8"/>
    <sheet name="商品房建设与销售" sheetId="9" r:id="rId9"/>
    <sheet name="国内贸易、旅游" sheetId="10" r:id="rId10"/>
    <sheet name="热点商品" sheetId="11" r:id="rId11"/>
    <sheet name="对外贸易" sheetId="12" r:id="rId12"/>
    <sheet name="财政金融" sheetId="13" r:id="rId13"/>
    <sheet name="人民生活和物价" sheetId="14" r:id="rId14"/>
    <sheet name="县市2" sheetId="15" r:id="rId15"/>
    <sheet name="港区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/>
  <calcPr fullCalcOnLoad="1"/>
</workbook>
</file>

<file path=xl/sharedStrings.xml><?xml version="1.0" encoding="utf-8"?>
<sst xmlns="http://schemas.openxmlformats.org/spreadsheetml/2006/main" count="465" uniqueCount="314">
  <si>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</si>
  <si>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</si>
  <si>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国家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</si>
  <si>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</si>
  <si>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</si>
  <si>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</si>
  <si>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</si>
  <si>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r>
      <rPr>
        <sz val="12"/>
        <rFont val="宋体"/>
        <family val="0"/>
      </rPr>
      <t>规模工业增加值</t>
    </r>
  </si>
  <si>
    <t>-</t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</si>
  <si>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</si>
  <si>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</si>
  <si>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</si>
  <si>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r>
      <rPr>
        <sz val="12"/>
        <rFont val="宋体"/>
        <family val="0"/>
      </rPr>
      <t>居民消费价格指数</t>
    </r>
  </si>
  <si>
    <r>
      <t>3%</t>
    </r>
    <r>
      <rPr>
        <sz val="11"/>
        <rFont val="宋体"/>
        <family val="0"/>
      </rPr>
      <t>左右</t>
    </r>
  </si>
  <si>
    <r>
      <rPr>
        <sz val="12"/>
        <rFont val="宋体"/>
        <family val="0"/>
      </rPr>
      <t>公共财政预算收入</t>
    </r>
  </si>
  <si>
    <r>
      <rPr>
        <sz val="12"/>
        <rFont val="宋体"/>
        <family val="0"/>
      </rPr>
      <t>城乡居民收入</t>
    </r>
  </si>
  <si>
    <t>和经济增长基本同步</t>
  </si>
  <si>
    <r>
      <rPr>
        <sz val="12"/>
        <rFont val="宋体"/>
        <family val="0"/>
      </rPr>
      <t>新增城镇就业</t>
    </r>
  </si>
  <si>
    <r>
      <rPr>
        <sz val="12"/>
        <rFont val="宋体"/>
        <family val="0"/>
      </rPr>
      <t>万人</t>
    </r>
  </si>
  <si>
    <t>70万人</t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</si>
  <si>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</si>
  <si>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主要指标</t>
  </si>
  <si>
    <t>单 位</t>
  </si>
  <si>
    <t>总量</t>
  </si>
  <si>
    <t>增 幅（%）</t>
  </si>
  <si>
    <t>生产总值</t>
  </si>
  <si>
    <t>亿元</t>
  </si>
  <si>
    <t xml:space="preserve">  第一产业</t>
  </si>
  <si>
    <t xml:space="preserve">  第二产业</t>
  </si>
  <si>
    <t xml:space="preserve">  第三产业</t>
  </si>
  <si>
    <t>公共财政预算收入</t>
  </si>
  <si>
    <t xml:space="preserve"> </t>
  </si>
  <si>
    <t xml:space="preserve">  地方公共财政预算收入</t>
  </si>
  <si>
    <t>公共财政预算支出</t>
  </si>
  <si>
    <t>全社会用电量</t>
  </si>
  <si>
    <t>亿千瓦时</t>
  </si>
  <si>
    <t xml:space="preserve">  工业用电量</t>
  </si>
  <si>
    <t>规模以上工业增加值</t>
  </si>
  <si>
    <t>—</t>
  </si>
  <si>
    <t>固定资产投资</t>
  </si>
  <si>
    <t>.</t>
  </si>
  <si>
    <t xml:space="preserve">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</si>
  <si>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</si>
  <si>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</si>
  <si>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</si>
  <si>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</si>
  <si>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</si>
  <si>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</si>
  <si>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</si>
  <si>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</si>
  <si>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</si>
  <si>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亿美元</t>
  </si>
  <si>
    <t>金融机构存款余额</t>
  </si>
  <si>
    <t xml:space="preserve">  住户存款余额</t>
  </si>
  <si>
    <t>金融机构贷款余额</t>
  </si>
  <si>
    <t>居民消费价格总指数</t>
  </si>
  <si>
    <t>城镇居民人均可支配收入</t>
  </si>
  <si>
    <t>元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</si>
  <si>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</si>
  <si>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</si>
  <si>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</si>
  <si>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</si>
  <si>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</si>
  <si>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</si>
  <si>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</si>
  <si>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</si>
  <si>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</si>
  <si>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</si>
  <si>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</si>
  <si>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</si>
  <si>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</si>
  <si>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</si>
  <si>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</si>
  <si>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</si>
  <si>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</si>
  <si>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</si>
  <si>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</si>
  <si>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</si>
  <si>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</si>
  <si>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</si>
  <si>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</si>
  <si>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</si>
  <si>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</si>
  <si>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</si>
  <si>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</si>
  <si>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</si>
  <si>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</si>
  <si>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</si>
  <si>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机械行业中：电子及光伏行业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</si>
  <si>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</si>
  <si>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</si>
  <si>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</si>
  <si>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</si>
  <si>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</si>
  <si>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</si>
  <si>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</si>
  <si>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</si>
  <si>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</si>
  <si>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</si>
  <si>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</si>
  <si>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</si>
  <si>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</si>
  <si>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</si>
  <si>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增幅（%）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</si>
  <si>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</si>
  <si>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</si>
  <si>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</si>
  <si>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</si>
  <si>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</si>
  <si>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</si>
  <si>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</si>
  <si>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</si>
  <si>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</si>
  <si>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</si>
  <si>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</si>
  <si>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</si>
  <si>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</si>
  <si>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>交通运输</t>
  </si>
  <si>
    <t>单位</t>
  </si>
  <si>
    <t>一、客运量总计</t>
  </si>
  <si>
    <t>万人</t>
  </si>
  <si>
    <t>1、全社会公路客运量</t>
  </si>
  <si>
    <t>2、全社会水路客运量</t>
  </si>
  <si>
    <t>二、旅客周转量总计</t>
  </si>
  <si>
    <t>万人公里</t>
  </si>
  <si>
    <t>1、全社会公路旅客周转量</t>
  </si>
  <si>
    <t>2、全社会水路旅客周转量</t>
  </si>
  <si>
    <t>三、货运量总计</t>
  </si>
  <si>
    <t>万吨</t>
  </si>
  <si>
    <t>1、全社会公路货运量</t>
  </si>
  <si>
    <t>2、全社会水路货运量</t>
  </si>
  <si>
    <t>四、货物周转量总计</t>
  </si>
  <si>
    <t>万吨公里</t>
  </si>
  <si>
    <t>1、全社会公路货物周转量</t>
  </si>
  <si>
    <t>2、全社会水路货物周转量</t>
  </si>
  <si>
    <t>五、主要港口货物吞吐量</t>
  </si>
  <si>
    <t xml:space="preserve">        主要港口集装箱(TEU)</t>
  </si>
  <si>
    <t>箱</t>
  </si>
  <si>
    <t>注：以上数据由市交通运输局提供。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</si>
  <si>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</si>
  <si>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</si>
  <si>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</si>
  <si>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</si>
  <si>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</si>
  <si>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</si>
  <si>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</si>
  <si>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</si>
  <si>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</si>
  <si>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</si>
  <si>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</si>
  <si>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</si>
  <si>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</si>
  <si>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</si>
  <si>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</si>
  <si>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</si>
  <si>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</si>
  <si>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</si>
  <si>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</si>
  <si>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</si>
  <si>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</si>
  <si>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</si>
  <si>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</si>
  <si>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</si>
  <si>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</si>
  <si>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</si>
  <si>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</si>
  <si>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</si>
  <si>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</si>
  <si>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</si>
  <si>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</si>
  <si>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</si>
  <si>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</si>
  <si>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</si>
  <si>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</si>
  <si>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</si>
  <si>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</si>
  <si>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</si>
  <si>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</si>
  <si>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</si>
  <si>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</si>
  <si>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</si>
  <si>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</si>
  <si>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</si>
  <si>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</si>
  <si>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</si>
  <si>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</si>
  <si>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r>
      <t>2</t>
    </r>
    <r>
      <rPr>
        <b/>
        <sz val="14"/>
        <rFont val="宋体"/>
        <family val="0"/>
      </rPr>
      <t>.旅游经济</t>
    </r>
  </si>
  <si>
    <t>旅游总人数</t>
  </si>
  <si>
    <t>万人次</t>
  </si>
  <si>
    <t>入境总人数</t>
  </si>
  <si>
    <t>旅游总收入</t>
  </si>
  <si>
    <t>旅游创汇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</si>
  <si>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</si>
  <si>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</si>
  <si>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</si>
  <si>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</si>
  <si>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</si>
  <si>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</si>
  <si>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</si>
  <si>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</si>
  <si>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</si>
  <si>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</si>
  <si>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</si>
  <si>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</si>
  <si>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</si>
  <si>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</si>
  <si>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</si>
  <si>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</si>
  <si>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</si>
  <si>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</si>
  <si>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</si>
  <si>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</si>
  <si>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</si>
  <si>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</si>
  <si>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</si>
  <si>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</si>
  <si>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</si>
  <si>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</si>
  <si>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对外贸易</t>
  </si>
  <si>
    <t xml:space="preserve">    出口总额</t>
  </si>
  <si>
    <t xml:space="preserve">    进口总额</t>
  </si>
  <si>
    <t>运输方式</t>
  </si>
  <si>
    <t xml:space="preserve">    水路运输</t>
  </si>
  <si>
    <t xml:space="preserve">    铁路运输</t>
  </si>
  <si>
    <t xml:space="preserve">    公路运输</t>
  </si>
  <si>
    <t xml:space="preserve">    航空运输</t>
  </si>
  <si>
    <t>贸易方式</t>
  </si>
  <si>
    <t>注：以上数据由岳阳海关提供。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</si>
  <si>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</si>
  <si>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</si>
  <si>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</si>
  <si>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1、公共财政预算收入</t>
  </si>
  <si>
    <t xml:space="preserve">    其中：税收收入</t>
  </si>
  <si>
    <t xml:space="preserve">          非税收入</t>
  </si>
  <si>
    <t xml:space="preserve">   地方公共财政预算收入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</si>
  <si>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</si>
  <si>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>2、公共财政预算支出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</si>
  <si>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</si>
  <si>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</si>
  <si>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</si>
  <si>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</si>
  <si>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</si>
  <si>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</si>
  <si>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</si>
  <si>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</si>
  <si>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</si>
  <si>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</si>
  <si>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</si>
  <si>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注：以上数据由市财政局、市人民银行提供。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</si>
  <si>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</si>
  <si>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</si>
  <si>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</si>
  <si>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</si>
  <si>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</si>
  <si>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</si>
  <si>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2、商品零售价格总指数（%）</t>
  </si>
  <si>
    <t>注：以上数据由国家统计局岳阳调查队提供。</t>
  </si>
  <si>
    <t>规模工业增加值</t>
  </si>
  <si>
    <t>地方公共财政预算收入</t>
  </si>
  <si>
    <t>增幅
（%）</t>
  </si>
  <si>
    <t>排位</t>
  </si>
  <si>
    <t>岳阳楼区</t>
  </si>
  <si>
    <t>经济技术
开发区</t>
  </si>
  <si>
    <t>南湖新区</t>
  </si>
  <si>
    <t>全口径财政总收入</t>
  </si>
  <si>
    <t>城陵矶国际港务集团集装箱吞吐量</t>
  </si>
  <si>
    <t>万标箱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</si>
  <si>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</si>
  <si>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</si>
  <si>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</si>
  <si>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</si>
  <si>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</si>
  <si>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</si>
  <si>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</si>
  <si>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</si>
  <si>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岳阳高新技术产业园区</t>
  </si>
  <si>
    <t>平江县</t>
  </si>
  <si>
    <t>.</t>
  </si>
  <si>
    <t>亿美元</t>
  </si>
  <si>
    <t>6%-6.5%</t>
  </si>
  <si>
    <t>1100万人以上</t>
  </si>
  <si>
    <t>4.5%以内</t>
  </si>
  <si>
    <t>稳中提质，国际收支基本平衡</t>
  </si>
  <si>
    <t>下降3%左右</t>
  </si>
  <si>
    <t>7.5%—8%</t>
  </si>
  <si>
    <r>
      <t>3%</t>
    </r>
    <r>
      <rPr>
        <sz val="11"/>
        <rFont val="宋体"/>
        <family val="0"/>
      </rPr>
      <t>左右</t>
    </r>
  </si>
  <si>
    <r>
      <t>4%</t>
    </r>
    <r>
      <rPr>
        <sz val="11"/>
        <rFont val="宋体"/>
        <family val="0"/>
      </rPr>
      <t>（地方财政）</t>
    </r>
  </si>
  <si>
    <t>下降2.5%</t>
  </si>
  <si>
    <t>城镇调查失业率</t>
  </si>
  <si>
    <r>
      <t>5%</t>
    </r>
    <r>
      <rPr>
        <sz val="11"/>
        <rFont val="宋体"/>
        <family val="0"/>
      </rPr>
      <t>以内</t>
    </r>
  </si>
  <si>
    <r>
      <t>3%</t>
    </r>
    <r>
      <rPr>
        <sz val="11"/>
        <rFont val="宋体"/>
        <family val="0"/>
      </rPr>
      <t>以内</t>
    </r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</si>
  <si>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3.66%</t>
    </r>
  </si>
  <si>
    <t>本月</t>
  </si>
  <si>
    <t>1-本月</t>
  </si>
  <si>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2019</t>
    </r>
    <r>
      <rPr>
        <b/>
        <sz val="16"/>
        <rFont val="宋体"/>
        <family val="0"/>
      </rPr>
      <t>年度经济社会发展预期目标</t>
    </r>
  </si>
  <si>
    <t xml:space="preserve">    财政性存款</t>
  </si>
  <si>
    <t xml:space="preserve">    机关团体存款</t>
  </si>
  <si>
    <t>1、居民消费价格指数（%）</t>
  </si>
  <si>
    <t>注：以上部分数据由市文化旅游广电局提供。</t>
  </si>
  <si>
    <t xml:space="preserve">    一般贸易</t>
  </si>
  <si>
    <t xml:space="preserve">    来料加工装配贸易</t>
  </si>
  <si>
    <t xml:space="preserve">    进料加工贸易</t>
  </si>
  <si>
    <t xml:space="preserve">    保税监管场所进出境货物</t>
  </si>
  <si>
    <t xml:space="preserve">    海关特殊监管区域物流货物</t>
  </si>
  <si>
    <t xml:space="preserve">    其他贸易</t>
  </si>
  <si>
    <t>地方公共财政预算收入</t>
  </si>
  <si>
    <t>全社会消费品零售总额</t>
  </si>
  <si>
    <t>亿元</t>
  </si>
  <si>
    <t>注：港务集团公司吞吐量含岳阳新港公司和长沙集星公司。</t>
  </si>
  <si>
    <t>1-4月岳阳市主要经济指标完成情况表</t>
  </si>
  <si>
    <t>季度公布</t>
  </si>
  <si>
    <t>1-4月城陵矶新港区主要经济指标完成情况表</t>
  </si>
  <si>
    <t>实际利用外资</t>
  </si>
  <si>
    <r>
      <t>2019年1—</t>
    </r>
    <r>
      <rPr>
        <b/>
        <sz val="20"/>
        <rFont val="宋体"/>
        <family val="0"/>
      </rPr>
      <t>4</t>
    </r>
    <r>
      <rPr>
        <b/>
        <sz val="20"/>
        <rFont val="宋体"/>
        <family val="0"/>
      </rPr>
      <t>月岳阳市各县（市）区主要经济指标（二）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</si>
</sst>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 "/>
    <numFmt numFmtId="179" formatCode="0.00_ "/>
    <numFmt numFmtId="180" formatCode="0.0_);[Red]\(0.0\)"/>
    <numFmt numFmtId="181" formatCode="0.00_);[Red]\(0.00\)"/>
    <numFmt numFmtId="182" formatCode="0_ "/>
    <numFmt numFmtId="183" formatCode="0.000"/>
    <numFmt numFmtId="184" formatCode="0.0"/>
    <numFmt numFmtId="185" formatCode="0_);[Red]\(0\)"/>
    <numFmt numFmtId="186" formatCode="0.0000000000_ "/>
    <numFmt numFmtId="187" formatCode="0.00_ ;[Red]\-0.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;_哿"/>
    <numFmt numFmtId="193" formatCode="0.0000"/>
    <numFmt numFmtId="194" formatCode="0.000000"/>
    <numFmt numFmtId="195" formatCode="0.00000"/>
    <numFmt numFmtId="196" formatCode="0.00;_哿"/>
    <numFmt numFmtId="197" formatCode="0;_哿"/>
    <numFmt numFmtId="198" formatCode="0.0%"/>
  </numFmts>
  <fonts count="8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宋体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2"/>
      <name val="Times New Roman"/>
      <family val="1"/>
    </font>
    <font>
      <sz val="14"/>
      <name val="仿宋_GB2312"/>
      <family val="3"/>
    </font>
    <font>
      <b/>
      <sz val="20"/>
      <name val="宋体"/>
      <family val="0"/>
    </font>
    <font>
      <sz val="10"/>
      <name val="Helv"/>
      <family val="2"/>
    </font>
    <font>
      <b/>
      <sz val="20"/>
      <name val="Times New Roman"/>
      <family val="1"/>
    </font>
    <font>
      <b/>
      <sz val="10"/>
      <name val="宋体"/>
      <family val="0"/>
    </font>
    <font>
      <sz val="20"/>
      <name val="黑体"/>
      <family val="3"/>
    </font>
    <font>
      <sz val="9"/>
      <name val="Times New Roman"/>
      <family val="1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name val="Times New Roman"/>
      <family val="1"/>
    </font>
    <font>
      <u val="single"/>
      <sz val="12"/>
      <color indexed="30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sz val="14"/>
      <color indexed="17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color rgb="FFFF0000"/>
      <name val="宋体"/>
      <family val="0"/>
    </font>
    <font>
      <sz val="12"/>
      <color rgb="FFFF0000"/>
      <name val="宋体"/>
      <family val="0"/>
    </font>
    <font>
      <b/>
      <sz val="14"/>
      <color theme="1"/>
      <name val="Calibri"/>
      <family val="0"/>
    </font>
    <font>
      <sz val="12"/>
      <color theme="1"/>
      <name val="宋体"/>
      <family val="0"/>
    </font>
    <font>
      <sz val="14"/>
      <color theme="1"/>
      <name val="Calibri"/>
      <family val="0"/>
    </font>
    <font>
      <b/>
      <sz val="2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9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68" fillId="0" borderId="4" applyNumberFormat="0" applyFill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69" fillId="22" borderId="5" applyNumberFormat="0" applyAlignment="0" applyProtection="0"/>
    <xf numFmtId="0" fontId="70" fillId="23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74" fillId="24" borderId="0" applyNumberFormat="0" applyBorder="0" applyAlignment="0" applyProtection="0"/>
    <xf numFmtId="0" fontId="75" fillId="22" borderId="8" applyNumberFormat="0" applyAlignment="0" applyProtection="0"/>
    <xf numFmtId="0" fontId="76" fillId="25" borderId="5" applyNumberFormat="0" applyAlignment="0" applyProtection="0"/>
    <xf numFmtId="0" fontId="37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22" fillId="32" borderId="9" applyNumberFormat="0" applyFont="0" applyAlignment="0" applyProtection="0"/>
  </cellStyleXfs>
  <cellXfs count="300"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77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8" fontId="77" fillId="0" borderId="12" xfId="0" applyNumberFormat="1" applyFont="1" applyFill="1" applyBorder="1" applyAlignment="1">
      <alignment horizontal="center" vertical="center" wrapText="1"/>
    </xf>
    <xf numFmtId="0" fontId="9" fillId="0" borderId="0" xfId="51" applyFont="1">
      <alignment/>
      <protection/>
    </xf>
    <xf numFmtId="0" fontId="0" fillId="0" borderId="0" xfId="51" applyFont="1" applyAlignment="1">
      <alignment horizontal="center"/>
      <protection/>
    </xf>
    <xf numFmtId="0" fontId="0" fillId="0" borderId="0" xfId="51" applyFont="1">
      <alignment/>
      <protection/>
    </xf>
    <xf numFmtId="0" fontId="14" fillId="0" borderId="0" xfId="51" applyFont="1" applyBorder="1" applyAlignment="1">
      <alignment horizontal="center" vertical="center"/>
      <protection/>
    </xf>
    <xf numFmtId="0" fontId="15" fillId="0" borderId="11" xfId="51" applyFont="1" applyBorder="1" applyAlignment="1">
      <alignment horizontal="center" vertical="center"/>
      <protection/>
    </xf>
    <xf numFmtId="0" fontId="15" fillId="0" borderId="10" xfId="51" applyFont="1" applyBorder="1" applyAlignment="1">
      <alignment horizontal="center" vertical="center"/>
      <protection/>
    </xf>
    <xf numFmtId="184" fontId="15" fillId="0" borderId="10" xfId="51" applyNumberFormat="1" applyFont="1" applyBorder="1" applyAlignment="1">
      <alignment horizontal="center" vertical="center" wrapText="1"/>
      <protection/>
    </xf>
    <xf numFmtId="0" fontId="15" fillId="0" borderId="12" xfId="51" applyFont="1" applyBorder="1" applyAlignment="1">
      <alignment horizontal="center" vertical="center" wrapText="1"/>
      <protection/>
    </xf>
    <xf numFmtId="0" fontId="3" fillId="0" borderId="11" xfId="51" applyFont="1" applyBorder="1" applyAlignment="1">
      <alignment vertical="center"/>
      <protection/>
    </xf>
    <xf numFmtId="0" fontId="3" fillId="0" borderId="10" xfId="51" applyFont="1" applyBorder="1" applyAlignment="1">
      <alignment horizontal="center" vertical="center"/>
      <protection/>
    </xf>
    <xf numFmtId="184" fontId="12" fillId="0" borderId="12" xfId="51" applyNumberFormat="1" applyFont="1" applyBorder="1" applyAlignment="1">
      <alignment horizontal="right" vertical="center"/>
      <protection/>
    </xf>
    <xf numFmtId="0" fontId="3" fillId="0" borderId="11" xfId="51" applyFont="1" applyFill="1" applyBorder="1" applyAlignment="1">
      <alignment vertical="center"/>
      <protection/>
    </xf>
    <xf numFmtId="0" fontId="0" fillId="0" borderId="0" xfId="51" applyFont="1" applyFill="1" applyBorder="1" applyAlignment="1">
      <alignment vertical="center"/>
      <protection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178" fontId="18" fillId="0" borderId="0" xfId="0" applyNumberFormat="1" applyFont="1" applyBorder="1" applyAlignment="1">
      <alignment horizontal="center" vertical="center" wrapText="1"/>
    </xf>
    <xf numFmtId="178" fontId="18" fillId="0" borderId="13" xfId="0" applyNumberFormat="1" applyFont="1" applyBorder="1" applyAlignment="1">
      <alignment horizontal="center" vertical="center" wrapText="1"/>
    </xf>
    <xf numFmtId="57" fontId="18" fillId="0" borderId="0" xfId="0" applyNumberFormat="1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179" fontId="16" fillId="0" borderId="0" xfId="0" applyNumberFormat="1" applyFont="1" applyBorder="1" applyAlignment="1">
      <alignment wrapText="1"/>
    </xf>
    <xf numFmtId="178" fontId="16" fillId="0" borderId="0" xfId="0" applyNumberFormat="1" applyFont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179" fontId="7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9" fillId="0" borderId="0" xfId="0" applyFont="1" applyAlignment="1">
      <alignment/>
    </xf>
    <xf numFmtId="0" fontId="21" fillId="0" borderId="0" xfId="0" applyFont="1" applyAlignment="1">
      <alignment horizontal="center"/>
    </xf>
    <xf numFmtId="0" fontId="78" fillId="0" borderId="0" xfId="0" applyFont="1" applyAlignment="1">
      <alignment horizontal="center" vertical="center"/>
    </xf>
    <xf numFmtId="0" fontId="77" fillId="34" borderId="11" xfId="0" applyFont="1" applyFill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182" fontId="77" fillId="0" borderId="10" xfId="0" applyNumberFormat="1" applyFont="1" applyBorder="1" applyAlignment="1">
      <alignment horizontal="center" vertical="center" wrapText="1"/>
    </xf>
    <xf numFmtId="182" fontId="77" fillId="0" borderId="12" xfId="0" applyNumberFormat="1" applyFont="1" applyBorder="1" applyAlignment="1">
      <alignment horizontal="center" vertical="center" wrapText="1"/>
    </xf>
    <xf numFmtId="178" fontId="20" fillId="0" borderId="0" xfId="0" applyNumberFormat="1" applyFont="1" applyBorder="1" applyAlignment="1">
      <alignment wrapText="1"/>
    </xf>
    <xf numFmtId="0" fontId="77" fillId="34" borderId="15" xfId="0" applyFont="1" applyFill="1" applyBorder="1" applyAlignment="1">
      <alignment horizontal="left" vertical="center"/>
    </xf>
    <xf numFmtId="178" fontId="7" fillId="0" borderId="16" xfId="0" applyNumberFormat="1" applyFont="1" applyBorder="1" applyAlignment="1">
      <alignment horizontal="right" vertical="center"/>
    </xf>
    <xf numFmtId="178" fontId="7" fillId="0" borderId="17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78" fillId="34" borderId="15" xfId="0" applyFont="1" applyFill="1" applyBorder="1" applyAlignment="1">
      <alignment horizontal="left" vertical="center"/>
    </xf>
    <xf numFmtId="178" fontId="6" fillId="0" borderId="18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77" fillId="34" borderId="19" xfId="0" applyFont="1" applyFill="1" applyBorder="1" applyAlignment="1">
      <alignment horizontal="left" vertical="center"/>
    </xf>
    <xf numFmtId="178" fontId="6" fillId="0" borderId="13" xfId="0" applyNumberFormat="1" applyFont="1" applyBorder="1" applyAlignment="1">
      <alignment horizontal="right" vertical="center"/>
    </xf>
    <xf numFmtId="0" fontId="79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0" fontId="22" fillId="0" borderId="0" xfId="0" applyFont="1" applyAlignment="1">
      <alignment/>
    </xf>
    <xf numFmtId="180" fontId="22" fillId="0" borderId="0" xfId="0" applyNumberFormat="1" applyFont="1" applyAlignment="1">
      <alignment/>
    </xf>
    <xf numFmtId="0" fontId="78" fillId="0" borderId="0" xfId="0" applyFont="1" applyAlignment="1">
      <alignment/>
    </xf>
    <xf numFmtId="0" fontId="80" fillId="0" borderId="0" xfId="0" applyFont="1" applyFill="1" applyBorder="1" applyAlignment="1">
      <alignment horizontal="right" vertical="center"/>
    </xf>
    <xf numFmtId="0" fontId="77" fillId="34" borderId="11" xfId="0" applyFont="1" applyFill="1" applyBorder="1" applyAlignment="1">
      <alignment horizontal="center" vertical="center"/>
    </xf>
    <xf numFmtId="180" fontId="77" fillId="34" borderId="12" xfId="0" applyNumberFormat="1" applyFont="1" applyFill="1" applyBorder="1" applyAlignment="1">
      <alignment horizontal="center" vertical="center" wrapText="1"/>
    </xf>
    <xf numFmtId="0" fontId="77" fillId="34" borderId="15" xfId="0" applyFont="1" applyFill="1" applyBorder="1" applyAlignment="1">
      <alignment vertical="center"/>
    </xf>
    <xf numFmtId="2" fontId="7" fillId="34" borderId="16" xfId="0" applyNumberFormat="1" applyFont="1" applyFill="1" applyBorder="1" applyAlignment="1">
      <alignment horizontal="right" vertical="center"/>
    </xf>
    <xf numFmtId="2" fontId="7" fillId="34" borderId="17" xfId="0" applyNumberFormat="1" applyFont="1" applyFill="1" applyBorder="1" applyAlignment="1">
      <alignment horizontal="right" vertical="center"/>
    </xf>
    <xf numFmtId="178" fontId="7" fillId="34" borderId="17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/>
    </xf>
    <xf numFmtId="0" fontId="78" fillId="34" borderId="15" xfId="0" applyFont="1" applyFill="1" applyBorder="1" applyAlignment="1">
      <alignment vertical="center"/>
    </xf>
    <xf numFmtId="2" fontId="6" fillId="34" borderId="18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/>
    </xf>
    <xf numFmtId="178" fontId="6" fillId="34" borderId="0" xfId="0" applyNumberFormat="1" applyFont="1" applyFill="1" applyBorder="1" applyAlignment="1">
      <alignment horizontal="right" vertical="center"/>
    </xf>
    <xf numFmtId="0" fontId="78" fillId="0" borderId="15" xfId="0" applyFont="1" applyFill="1" applyBorder="1" applyAlignment="1">
      <alignment vertical="center"/>
    </xf>
    <xf numFmtId="0" fontId="77" fillId="34" borderId="19" xfId="0" applyFont="1" applyFill="1" applyBorder="1" applyAlignment="1">
      <alignment vertical="center"/>
    </xf>
    <xf numFmtId="2" fontId="6" fillId="34" borderId="20" xfId="0" applyNumberFormat="1" applyFont="1" applyFill="1" applyBorder="1" applyAlignment="1">
      <alignment horizontal="right" vertical="center"/>
    </xf>
    <xf numFmtId="2" fontId="6" fillId="34" borderId="13" xfId="0" applyNumberFormat="1" applyFont="1" applyFill="1" applyBorder="1" applyAlignment="1">
      <alignment horizontal="right" vertical="center"/>
    </xf>
    <xf numFmtId="178" fontId="6" fillId="34" borderId="13" xfId="0" applyNumberFormat="1" applyFont="1" applyFill="1" applyBorder="1" applyAlignment="1">
      <alignment horizontal="right" vertical="center"/>
    </xf>
    <xf numFmtId="185" fontId="77" fillId="34" borderId="10" xfId="0" applyNumberFormat="1" applyFont="1" applyFill="1" applyBorder="1" applyAlignment="1">
      <alignment horizontal="center" vertical="center"/>
    </xf>
    <xf numFmtId="185" fontId="77" fillId="34" borderId="11" xfId="0" applyNumberFormat="1" applyFont="1" applyFill="1" applyBorder="1" applyAlignment="1">
      <alignment horizontal="center" vertical="center"/>
    </xf>
    <xf numFmtId="180" fontId="77" fillId="34" borderId="12" xfId="0" applyNumberFormat="1" applyFont="1" applyFill="1" applyBorder="1" applyAlignment="1">
      <alignment horizontal="center" vertical="center"/>
    </xf>
    <xf numFmtId="0" fontId="77" fillId="34" borderId="21" xfId="0" applyFont="1" applyFill="1" applyBorder="1" applyAlignment="1">
      <alignment vertical="center"/>
    </xf>
    <xf numFmtId="2" fontId="7" fillId="34" borderId="18" xfId="0" applyNumberFormat="1" applyFont="1" applyFill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right" vertical="center"/>
    </xf>
    <xf numFmtId="178" fontId="7" fillId="34" borderId="0" xfId="0" applyNumberFormat="1" applyFont="1" applyFill="1" applyBorder="1" applyAlignment="1">
      <alignment horizontal="right" vertical="center"/>
    </xf>
    <xf numFmtId="0" fontId="78" fillId="34" borderId="19" xfId="0" applyFont="1" applyFill="1" applyBorder="1" applyAlignment="1">
      <alignment vertical="center"/>
    </xf>
    <xf numFmtId="180" fontId="78" fillId="0" borderId="0" xfId="0" applyNumberFormat="1" applyFont="1" applyAlignment="1">
      <alignment/>
    </xf>
    <xf numFmtId="0" fontId="21" fillId="0" borderId="0" xfId="0" applyFont="1" applyAlignment="1">
      <alignment/>
    </xf>
    <xf numFmtId="180" fontId="21" fillId="0" borderId="0" xfId="0" applyNumberFormat="1" applyFont="1" applyAlignment="1">
      <alignment horizontal="center"/>
    </xf>
    <xf numFmtId="180" fontId="7" fillId="0" borderId="17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79" fillId="0" borderId="0" xfId="0" applyFont="1" applyAlignment="1">
      <alignment/>
    </xf>
    <xf numFmtId="0" fontId="16" fillId="0" borderId="0" xfId="0" applyFont="1" applyBorder="1" applyAlignment="1">
      <alignment horizontal="center" vertical="top" wrapText="1"/>
    </xf>
    <xf numFmtId="0" fontId="78" fillId="0" borderId="0" xfId="0" applyFont="1" applyBorder="1" applyAlignment="1">
      <alignment horizontal="center" vertical="top" wrapText="1"/>
    </xf>
    <xf numFmtId="0" fontId="77" fillId="33" borderId="22" xfId="0" applyFont="1" applyFill="1" applyBorder="1" applyAlignment="1">
      <alignment horizontal="center" vertical="center" wrapText="1"/>
    </xf>
    <xf numFmtId="0" fontId="77" fillId="0" borderId="10" xfId="48" applyFont="1" applyFill="1" applyBorder="1" applyAlignment="1" applyProtection="1">
      <alignment horizontal="center" vertical="center"/>
      <protection locked="0"/>
    </xf>
    <xf numFmtId="0" fontId="77" fillId="0" borderId="12" xfId="48" applyFont="1" applyFill="1" applyBorder="1" applyAlignment="1" applyProtection="1">
      <alignment horizontal="center" vertical="center"/>
      <protection locked="0"/>
    </xf>
    <xf numFmtId="0" fontId="78" fillId="33" borderId="23" xfId="0" applyFont="1" applyFill="1" applyBorder="1" applyAlignment="1">
      <alignment horizontal="left" vertical="center" wrapText="1"/>
    </xf>
    <xf numFmtId="2" fontId="6" fillId="33" borderId="24" xfId="0" applyNumberFormat="1" applyFont="1" applyFill="1" applyBorder="1" applyAlignment="1">
      <alignment horizontal="right" vertical="center" wrapText="1"/>
    </xf>
    <xf numFmtId="184" fontId="6" fillId="33" borderId="17" xfId="0" applyNumberFormat="1" applyFont="1" applyFill="1" applyBorder="1" applyAlignment="1">
      <alignment horizontal="right" vertical="center" wrapText="1"/>
    </xf>
    <xf numFmtId="184" fontId="6" fillId="33" borderId="0" xfId="0" applyNumberFormat="1" applyFont="1" applyFill="1" applyBorder="1" applyAlignment="1">
      <alignment horizontal="right" vertical="center" wrapText="1"/>
    </xf>
    <xf numFmtId="0" fontId="78" fillId="33" borderId="25" xfId="0" applyFont="1" applyFill="1" applyBorder="1" applyAlignment="1">
      <alignment horizontal="left" vertical="center" wrapText="1"/>
    </xf>
    <xf numFmtId="2" fontId="6" fillId="33" borderId="26" xfId="0" applyNumberFormat="1" applyFont="1" applyFill="1" applyBorder="1" applyAlignment="1">
      <alignment horizontal="right" vertical="center" wrapText="1"/>
    </xf>
    <xf numFmtId="184" fontId="6" fillId="33" borderId="27" xfId="0" applyNumberFormat="1" applyFont="1" applyFill="1" applyBorder="1" applyAlignment="1">
      <alignment horizontal="right" vertical="center" wrapText="1"/>
    </xf>
    <xf numFmtId="0" fontId="10" fillId="0" borderId="0" xfId="48" applyFont="1" applyBorder="1" applyAlignment="1" applyProtection="1">
      <alignment horizontal="center" vertical="center"/>
      <protection locked="0"/>
    </xf>
    <xf numFmtId="0" fontId="80" fillId="0" borderId="0" xfId="48" applyFont="1" applyFill="1" applyBorder="1" applyProtection="1">
      <alignment/>
      <protection locked="0"/>
    </xf>
    <xf numFmtId="0" fontId="77" fillId="0" borderId="11" xfId="48" applyFont="1" applyBorder="1" applyAlignment="1" applyProtection="1">
      <alignment horizontal="center" vertical="center"/>
      <protection locked="0"/>
    </xf>
    <xf numFmtId="182" fontId="77" fillId="0" borderId="21" xfId="48" applyNumberFormat="1" applyFont="1" applyBorder="1" applyAlignment="1" applyProtection="1">
      <alignment horizontal="left" vertical="center" wrapText="1"/>
      <protection locked="0"/>
    </xf>
    <xf numFmtId="182" fontId="77" fillId="0" borderId="17" xfId="48" applyNumberFormat="1" applyFont="1" applyBorder="1" applyAlignment="1" applyProtection="1">
      <alignment horizontal="center" vertical="center" wrapText="1"/>
      <protection locked="0"/>
    </xf>
    <xf numFmtId="179" fontId="7" fillId="0" borderId="16" xfId="48" applyNumberFormat="1" applyFont="1" applyFill="1" applyBorder="1" applyAlignment="1" applyProtection="1">
      <alignment horizontal="right" vertical="center"/>
      <protection/>
    </xf>
    <xf numFmtId="178" fontId="7" fillId="0" borderId="17" xfId="48" applyNumberFormat="1" applyFont="1" applyFill="1" applyBorder="1" applyAlignment="1" applyProtection="1">
      <alignment horizontal="right" vertical="center"/>
      <protection/>
    </xf>
    <xf numFmtId="182" fontId="78" fillId="0" borderId="15" xfId="48" applyNumberFormat="1" applyFont="1" applyBorder="1" applyAlignment="1" applyProtection="1">
      <alignment vertical="center" wrapText="1"/>
      <protection locked="0"/>
    </xf>
    <xf numFmtId="182" fontId="78" fillId="0" borderId="0" xfId="48" applyNumberFormat="1" applyFont="1" applyBorder="1" applyAlignment="1" applyProtection="1">
      <alignment horizontal="center" vertical="center" wrapText="1"/>
      <protection locked="0"/>
    </xf>
    <xf numFmtId="179" fontId="6" fillId="0" borderId="18" xfId="48" applyNumberFormat="1" applyFont="1" applyFill="1" applyBorder="1" applyAlignment="1" applyProtection="1">
      <alignment horizontal="right" vertical="center"/>
      <protection/>
    </xf>
    <xf numFmtId="178" fontId="6" fillId="0" borderId="0" xfId="48" applyNumberFormat="1" applyFont="1" applyFill="1" applyBorder="1" applyAlignment="1" applyProtection="1">
      <alignment horizontal="right" vertical="center"/>
      <protection/>
    </xf>
    <xf numFmtId="182" fontId="78" fillId="0" borderId="15" xfId="48" applyNumberFormat="1" applyFont="1" applyBorder="1" applyAlignment="1" applyProtection="1">
      <alignment horizontal="center" vertical="center" wrapText="1"/>
      <protection locked="0"/>
    </xf>
    <xf numFmtId="182" fontId="78" fillId="0" borderId="15" xfId="48" applyNumberFormat="1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2" fontId="6" fillId="0" borderId="18" xfId="48" applyNumberFormat="1" applyFont="1" applyBorder="1" applyAlignment="1" applyProtection="1">
      <alignment horizontal="right" vertical="center" wrapText="1"/>
      <protection locked="0"/>
    </xf>
    <xf numFmtId="182" fontId="6" fillId="0" borderId="0" xfId="48" applyNumberFormat="1" applyFont="1" applyBorder="1" applyAlignment="1" applyProtection="1">
      <alignment horizontal="right" vertical="center" wrapText="1"/>
      <protection locked="0"/>
    </xf>
    <xf numFmtId="0" fontId="78" fillId="34" borderId="0" xfId="0" applyFont="1" applyFill="1" applyBorder="1" applyAlignment="1">
      <alignment horizontal="center" vertical="center"/>
    </xf>
    <xf numFmtId="179" fontId="6" fillId="0" borderId="18" xfId="0" applyNumberFormat="1" applyFont="1" applyBorder="1" applyAlignment="1">
      <alignment horizontal="right" vertical="center"/>
    </xf>
    <xf numFmtId="0" fontId="78" fillId="34" borderId="19" xfId="0" applyFont="1" applyFill="1" applyBorder="1" applyAlignment="1">
      <alignment horizontal="left" vertical="center"/>
    </xf>
    <xf numFmtId="0" fontId="78" fillId="34" borderId="13" xfId="0" applyFont="1" applyFill="1" applyBorder="1" applyAlignment="1">
      <alignment horizontal="center" vertical="center"/>
    </xf>
    <xf numFmtId="179" fontId="6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0" fillId="0" borderId="0" xfId="0" applyFont="1" applyAlignment="1">
      <alignment/>
    </xf>
    <xf numFmtId="0" fontId="82" fillId="0" borderId="0" xfId="0" applyFont="1" applyAlignment="1">
      <alignment/>
    </xf>
    <xf numFmtId="0" fontId="77" fillId="34" borderId="10" xfId="0" applyFont="1" applyFill="1" applyBorder="1" applyAlignment="1">
      <alignment horizontal="center" vertical="center"/>
    </xf>
    <xf numFmtId="0" fontId="77" fillId="0" borderId="21" xfId="0" applyFont="1" applyBorder="1" applyAlignment="1">
      <alignment vertical="center"/>
    </xf>
    <xf numFmtId="0" fontId="77" fillId="0" borderId="16" xfId="0" applyFont="1" applyBorder="1" applyAlignment="1">
      <alignment horizontal="center" vertical="center"/>
    </xf>
    <xf numFmtId="178" fontId="6" fillId="0" borderId="17" xfId="0" applyNumberFormat="1" applyFont="1" applyFill="1" applyBorder="1" applyAlignment="1">
      <alignment horizontal="right" vertical="center" wrapText="1"/>
    </xf>
    <xf numFmtId="0" fontId="78" fillId="0" borderId="15" xfId="0" applyFont="1" applyBorder="1" applyAlignment="1">
      <alignment vertical="center"/>
    </xf>
    <xf numFmtId="0" fontId="78" fillId="0" borderId="18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7" fillId="0" borderId="15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78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0" fillId="33" borderId="0" xfId="0" applyFont="1" applyFill="1" applyBorder="1" applyAlignment="1">
      <alignment horizontal="right" vertical="center"/>
    </xf>
    <xf numFmtId="0" fontId="77" fillId="34" borderId="14" xfId="0" applyFont="1" applyFill="1" applyBorder="1" applyAlignment="1">
      <alignment horizontal="center" vertical="center"/>
    </xf>
    <xf numFmtId="0" fontId="77" fillId="34" borderId="12" xfId="0" applyFont="1" applyFill="1" applyBorder="1" applyAlignment="1">
      <alignment horizontal="center" vertical="center" wrapText="1"/>
    </xf>
    <xf numFmtId="49" fontId="77" fillId="34" borderId="17" xfId="0" applyNumberFormat="1" applyFont="1" applyFill="1" applyBorder="1" applyAlignment="1">
      <alignment horizontal="left" vertical="center"/>
    </xf>
    <xf numFmtId="49" fontId="78" fillId="34" borderId="0" xfId="0" applyNumberFormat="1" applyFont="1" applyFill="1" applyBorder="1" applyAlignment="1">
      <alignment horizontal="left" vertical="center"/>
    </xf>
    <xf numFmtId="184" fontId="6" fillId="34" borderId="18" xfId="0" applyNumberFormat="1" applyFont="1" applyFill="1" applyBorder="1" applyAlignment="1">
      <alignment horizontal="right" vertical="center"/>
    </xf>
    <xf numFmtId="49" fontId="78" fillId="34" borderId="13" xfId="0" applyNumberFormat="1" applyFont="1" applyFill="1" applyBorder="1" applyAlignment="1">
      <alignment horizontal="left" vertical="center"/>
    </xf>
    <xf numFmtId="0" fontId="77" fillId="0" borderId="11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15" xfId="0" applyFont="1" applyBorder="1" applyAlignment="1">
      <alignment horizontal="left" vertical="center"/>
    </xf>
    <xf numFmtId="179" fontId="6" fillId="0" borderId="16" xfId="0" applyNumberFormat="1" applyFont="1" applyBorder="1" applyAlignment="1">
      <alignment horizontal="right" vertical="center"/>
    </xf>
    <xf numFmtId="0" fontId="78" fillId="0" borderId="15" xfId="0" applyFont="1" applyBorder="1" applyAlignment="1">
      <alignment horizontal="left" vertical="center"/>
    </xf>
    <xf numFmtId="0" fontId="78" fillId="0" borderId="28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82" fontId="7" fillId="0" borderId="16" xfId="0" applyNumberFormat="1" applyFont="1" applyFill="1" applyBorder="1" applyAlignment="1">
      <alignment horizontal="right" vertical="center" wrapText="1"/>
    </xf>
    <xf numFmtId="178" fontId="7" fillId="0" borderId="17" xfId="0" applyNumberFormat="1" applyFont="1" applyFill="1" applyBorder="1" applyAlignment="1">
      <alignment horizontal="right" vertical="center" wrapText="1"/>
    </xf>
    <xf numFmtId="182" fontId="7" fillId="0" borderId="17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82" fontId="6" fillId="0" borderId="16" xfId="0" applyNumberFormat="1" applyFont="1" applyFill="1" applyBorder="1" applyAlignment="1">
      <alignment horizontal="right" vertical="center" wrapText="1"/>
    </xf>
    <xf numFmtId="182" fontId="6" fillId="0" borderId="17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0" fontId="80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178" fontId="7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178" fontId="6" fillId="0" borderId="18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2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1" fillId="0" borderId="13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right" vertical="center" wrapText="1"/>
    </xf>
    <xf numFmtId="49" fontId="33" fillId="0" borderId="21" xfId="0" applyNumberFormat="1" applyFont="1" applyBorder="1" applyAlignment="1">
      <alignment horizontal="center" vertical="center" wrapText="1"/>
    </xf>
    <xf numFmtId="181" fontId="33" fillId="0" borderId="1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4" fillId="0" borderId="15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/>
    </xf>
    <xf numFmtId="0" fontId="0" fillId="34" borderId="0" xfId="0" applyFont="1" applyFill="1" applyAlignment="1">
      <alignment/>
    </xf>
    <xf numFmtId="178" fontId="5" fillId="0" borderId="12" xfId="0" applyNumberFormat="1" applyFont="1" applyBorder="1" applyAlignment="1">
      <alignment horizontal="center" vertical="center"/>
    </xf>
    <xf numFmtId="0" fontId="77" fillId="0" borderId="21" xfId="0" applyFont="1" applyBorder="1" applyAlignment="1">
      <alignment horizontal="left" vertical="center"/>
    </xf>
    <xf numFmtId="0" fontId="3" fillId="0" borderId="11" xfId="51" applyFont="1" applyBorder="1" applyAlignment="1">
      <alignment horizontal="left" vertical="center"/>
      <protection/>
    </xf>
    <xf numFmtId="2" fontId="12" fillId="0" borderId="10" xfId="51" applyNumberFormat="1" applyFont="1" applyBorder="1" applyAlignment="1">
      <alignment vertical="center"/>
      <protection/>
    </xf>
    <xf numFmtId="2" fontId="12" fillId="0" borderId="10" xfId="51" applyNumberFormat="1" applyFont="1" applyBorder="1" applyAlignment="1">
      <alignment horizontal="right" vertical="center"/>
      <protection/>
    </xf>
    <xf numFmtId="0" fontId="3" fillId="0" borderId="11" xfId="51" applyFont="1" applyFill="1" applyBorder="1" applyAlignment="1">
      <alignment vertical="center" wrapText="1"/>
      <protection/>
    </xf>
    <xf numFmtId="0" fontId="22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81" fontId="35" fillId="0" borderId="16" xfId="0" applyNumberFormat="1" applyFont="1" applyBorder="1" applyAlignment="1">
      <alignment horizontal="center" vertical="center"/>
    </xf>
    <xf numFmtId="181" fontId="35" fillId="0" borderId="17" xfId="0" applyNumberFormat="1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9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9" fontId="35" fillId="0" borderId="18" xfId="0" applyNumberFormat="1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10" fontId="35" fillId="0" borderId="18" xfId="0" applyNumberFormat="1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2" fontId="78" fillId="0" borderId="0" xfId="0" applyNumberFormat="1" applyFont="1" applyAlignment="1">
      <alignment/>
    </xf>
    <xf numFmtId="0" fontId="16" fillId="0" borderId="11" xfId="0" applyFont="1" applyBorder="1" applyAlignment="1">
      <alignment horizontal="center" vertical="center" wrapText="1"/>
    </xf>
    <xf numFmtId="198" fontId="35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98" fontId="35" fillId="0" borderId="0" xfId="0" applyNumberFormat="1" applyFont="1" applyBorder="1" applyAlignment="1">
      <alignment horizontal="center" vertical="center" wrapText="1"/>
    </xf>
    <xf numFmtId="9" fontId="35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8" fontId="77" fillId="0" borderId="10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center" vertical="center" wrapText="1"/>
    </xf>
    <xf numFmtId="182" fontId="8" fillId="0" borderId="10" xfId="55" applyNumberFormat="1" applyFont="1" applyFill="1" applyBorder="1" applyAlignment="1">
      <alignment horizontal="center" vertical="center"/>
      <protection/>
    </xf>
    <xf numFmtId="182" fontId="8" fillId="0" borderId="12" xfId="55" applyNumberFormat="1" applyFont="1" applyFill="1" applyBorder="1" applyAlignment="1">
      <alignment horizontal="center" vertical="center"/>
      <protection/>
    </xf>
    <xf numFmtId="184" fontId="78" fillId="0" borderId="0" xfId="0" applyNumberFormat="1" applyFont="1" applyAlignment="1">
      <alignment/>
    </xf>
    <xf numFmtId="0" fontId="14" fillId="0" borderId="0" xfId="51" applyFont="1" applyAlignment="1">
      <alignment horizontal="center" vertical="center"/>
      <protection/>
    </xf>
    <xf numFmtId="184" fontId="12" fillId="0" borderId="12" xfId="51" applyNumberFormat="1" applyFont="1" applyBorder="1" applyAlignment="1">
      <alignment vertical="center"/>
      <protection/>
    </xf>
    <xf numFmtId="2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78" fontId="6" fillId="0" borderId="17" xfId="0" applyNumberFormat="1" applyFont="1" applyBorder="1" applyAlignment="1">
      <alignment horizontal="right" vertical="center"/>
    </xf>
    <xf numFmtId="0" fontId="77" fillId="0" borderId="18" xfId="0" applyFont="1" applyBorder="1" applyAlignment="1">
      <alignment horizontal="center" vertical="center"/>
    </xf>
    <xf numFmtId="0" fontId="77" fillId="0" borderId="29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84" fontId="78" fillId="0" borderId="13" xfId="0" applyNumberFormat="1" applyFont="1" applyBorder="1" applyAlignment="1">
      <alignment/>
    </xf>
    <xf numFmtId="2" fontId="78" fillId="0" borderId="29" xfId="0" applyNumberFormat="1" applyFont="1" applyBorder="1" applyAlignment="1">
      <alignment/>
    </xf>
    <xf numFmtId="2" fontId="78" fillId="0" borderId="30" xfId="0" applyNumberFormat="1" applyFont="1" applyBorder="1" applyAlignment="1">
      <alignment/>
    </xf>
    <xf numFmtId="2" fontId="78" fillId="0" borderId="28" xfId="0" applyNumberFormat="1" applyFont="1" applyBorder="1" applyAlignment="1">
      <alignment/>
    </xf>
    <xf numFmtId="181" fontId="6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0" fontId="83" fillId="0" borderId="15" xfId="0" applyFont="1" applyBorder="1" applyAlignment="1">
      <alignment vertical="center"/>
    </xf>
    <xf numFmtId="0" fontId="83" fillId="0" borderId="0" xfId="0" applyFont="1" applyBorder="1" applyAlignment="1">
      <alignment horizontal="center" vertical="center"/>
    </xf>
    <xf numFmtId="2" fontId="84" fillId="0" borderId="0" xfId="0" applyNumberFormat="1" applyFont="1" applyAlignment="1">
      <alignment/>
    </xf>
    <xf numFmtId="184" fontId="84" fillId="0" borderId="0" xfId="0" applyNumberFormat="1" applyFont="1" applyAlignment="1">
      <alignment/>
    </xf>
    <xf numFmtId="0" fontId="85" fillId="0" borderId="19" xfId="0" applyFont="1" applyBorder="1" applyAlignment="1">
      <alignment vertical="center"/>
    </xf>
    <xf numFmtId="0" fontId="85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51" applyFont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left" vertical="center" wrapText="1"/>
      <protection/>
    </xf>
    <xf numFmtId="2" fontId="41" fillId="0" borderId="16" xfId="51" applyNumberFormat="1" applyFont="1" applyBorder="1" applyAlignment="1">
      <alignment horizontal="center" vertical="center"/>
      <protection/>
    </xf>
    <xf numFmtId="2" fontId="12" fillId="0" borderId="17" xfId="51" applyNumberFormat="1" applyFont="1" applyBorder="1" applyAlignment="1">
      <alignment horizontal="center" vertical="center"/>
      <protection/>
    </xf>
    <xf numFmtId="2" fontId="12" fillId="0" borderId="18" xfId="51" applyNumberFormat="1" applyFont="1" applyBorder="1" applyAlignment="1">
      <alignment horizontal="center" vertical="center"/>
      <protection/>
    </xf>
    <xf numFmtId="2" fontId="12" fillId="0" borderId="0" xfId="51" applyNumberFormat="1" applyFont="1" applyBorder="1" applyAlignment="1">
      <alignment horizontal="center" vertical="center"/>
      <protection/>
    </xf>
    <xf numFmtId="2" fontId="12" fillId="0" borderId="20" xfId="51" applyNumberFormat="1" applyFont="1" applyBorder="1" applyAlignment="1">
      <alignment horizontal="center" vertical="center"/>
      <protection/>
    </xf>
    <xf numFmtId="2" fontId="12" fillId="0" borderId="13" xfId="51" applyNumberFormat="1" applyFont="1" applyBorder="1" applyAlignment="1">
      <alignment horizontal="center" vertical="center"/>
      <protection/>
    </xf>
    <xf numFmtId="1" fontId="41" fillId="0" borderId="16" xfId="51" applyNumberFormat="1" applyFont="1" applyBorder="1" applyAlignment="1">
      <alignment horizontal="center" vertical="center"/>
      <protection/>
    </xf>
    <xf numFmtId="1" fontId="41" fillId="0" borderId="17" xfId="51" applyNumberFormat="1" applyFont="1" applyBorder="1" applyAlignment="1">
      <alignment horizontal="center" vertical="center"/>
      <protection/>
    </xf>
    <xf numFmtId="1" fontId="41" fillId="0" borderId="20" xfId="51" applyNumberFormat="1" applyFont="1" applyBorder="1" applyAlignment="1">
      <alignment horizontal="center" vertical="center"/>
      <protection/>
    </xf>
    <xf numFmtId="1" fontId="41" fillId="0" borderId="13" xfId="51" applyNumberFormat="1" applyFont="1" applyBorder="1" applyAlignment="1">
      <alignment horizontal="center" vertical="center"/>
      <protection/>
    </xf>
    <xf numFmtId="0" fontId="21" fillId="34" borderId="0" xfId="0" applyFont="1" applyFill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6" fillId="0" borderId="17" xfId="0" applyFont="1" applyFill="1" applyBorder="1" applyAlignment="1">
      <alignment horizontal="left"/>
    </xf>
    <xf numFmtId="0" fontId="25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79" fillId="0" borderId="17" xfId="0" applyFont="1" applyBorder="1" applyAlignment="1">
      <alignment horizontal="left"/>
    </xf>
    <xf numFmtId="0" fontId="21" fillId="0" borderId="0" xfId="48" applyFont="1" applyBorder="1" applyAlignment="1" applyProtection="1">
      <alignment horizontal="center" vertical="center"/>
      <protection locked="0"/>
    </xf>
    <xf numFmtId="0" fontId="23" fillId="0" borderId="0" xfId="48" applyFont="1" applyBorder="1" applyAlignment="1" applyProtection="1">
      <alignment horizontal="center" vertical="center"/>
      <protection locked="0"/>
    </xf>
    <xf numFmtId="0" fontId="78" fillId="0" borderId="0" xfId="48" applyFont="1" applyBorder="1" applyAlignment="1" applyProtection="1">
      <alignment/>
      <protection locked="0"/>
    </xf>
    <xf numFmtId="0" fontId="21" fillId="0" borderId="0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center"/>
    </xf>
    <xf numFmtId="0" fontId="80" fillId="34" borderId="13" xfId="0" applyFont="1" applyFill="1" applyBorder="1" applyAlignment="1">
      <alignment horizontal="right" vertical="center"/>
    </xf>
    <xf numFmtId="0" fontId="86" fillId="0" borderId="0" xfId="0" applyFont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57" fontId="18" fillId="0" borderId="13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wrapText="1"/>
    </xf>
    <xf numFmtId="178" fontId="77" fillId="0" borderId="10" xfId="0" applyNumberFormat="1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13" fillId="0" borderId="0" xfId="51" applyFont="1" applyAlignment="1">
      <alignment horizontal="center" vertical="center"/>
      <protection/>
    </xf>
    <xf numFmtId="0" fontId="9" fillId="0" borderId="0" xfId="51" applyFont="1" applyAlignment="1">
      <alignment horizontal="left" vertical="center" wrapText="1"/>
      <protection/>
    </xf>
  </cellXfs>
  <cellStyles count="65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2" xfId="46"/>
    <cellStyle name="常规 16" xfId="47"/>
    <cellStyle name="常规 2" xfId="48"/>
    <cellStyle name="常规 2 2" xfId="49"/>
    <cellStyle name="常规 2 2 2" xfId="50"/>
    <cellStyle name="常规 3" xfId="51"/>
    <cellStyle name="常规 3 2 3 2" xfId="52"/>
    <cellStyle name="常规 3 3 2 2" xfId="53"/>
    <cellStyle name="常规 3 3 2 2 2" xfId="54"/>
    <cellStyle name="常规_复件 月报-2005-01 2 2 2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25253;&#24066;-4&#26376;&#65289;&#28246;&#21335;&#22478;&#38517;&#30710;&#26032;&#28207;&#21306;&#20027;&#35201;&#32463;&#27982;&#25351;&#26631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20020;&#2820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6053;&#28216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0132;&#368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  <sheetName val="Sheet3"/>
    </sheetNames>
    <sheetDataSet>
      <sheetData sheetId="1">
        <row r="3">
          <cell r="B3">
            <v>1181365</v>
          </cell>
          <cell r="C3">
            <v>5.591963546722283</v>
          </cell>
        </row>
        <row r="11">
          <cell r="B11">
            <v>93288</v>
          </cell>
          <cell r="C11">
            <v>-14.174525047150283</v>
          </cell>
        </row>
        <row r="12">
          <cell r="B12">
            <v>43265</v>
          </cell>
          <cell r="C12">
            <v>30.729717479981872</v>
          </cell>
        </row>
        <row r="13">
          <cell r="C13">
            <v>39.39134162023146</v>
          </cell>
        </row>
      </sheetData>
      <sheetData sheetId="2">
        <row r="6">
          <cell r="B6">
            <v>196340</v>
          </cell>
          <cell r="C6">
            <v>1181365</v>
          </cell>
          <cell r="E6">
            <v>5.6</v>
          </cell>
        </row>
        <row r="7">
          <cell r="B7">
            <v>254139</v>
          </cell>
          <cell r="C7">
            <v>1001443</v>
          </cell>
          <cell r="E7">
            <v>3.4858583666594334</v>
          </cell>
        </row>
        <row r="8">
          <cell r="B8">
            <v>-57799</v>
          </cell>
          <cell r="C8">
            <v>179922</v>
          </cell>
          <cell r="E8">
            <v>19.1</v>
          </cell>
        </row>
        <row r="9">
          <cell r="B9">
            <v>22616</v>
          </cell>
        </row>
        <row r="10">
          <cell r="B10">
            <v>81717</v>
          </cell>
          <cell r="C10">
            <v>318512</v>
          </cell>
          <cell r="E10">
            <v>1.2373696439185173</v>
          </cell>
        </row>
        <row r="11">
          <cell r="B11">
            <v>154679</v>
          </cell>
          <cell r="C11">
            <v>620987</v>
          </cell>
          <cell r="E11">
            <v>5.0122855108760165</v>
          </cell>
        </row>
        <row r="12">
          <cell r="B12">
            <v>310447</v>
          </cell>
          <cell r="C12">
            <v>1746530</v>
          </cell>
          <cell r="E12">
            <v>7.375226473917151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19年4月"/>
    </sheetNames>
    <sheetDataSet>
      <sheetData sheetId="0">
        <row r="10">
          <cell r="F10">
            <v>489750</v>
          </cell>
          <cell r="K10">
            <v>21.47</v>
          </cell>
        </row>
        <row r="11">
          <cell r="F11">
            <v>373070</v>
          </cell>
          <cell r="K11">
            <v>29.79</v>
          </cell>
        </row>
        <row r="12">
          <cell r="F12">
            <v>41843</v>
          </cell>
          <cell r="K12">
            <v>-17.48</v>
          </cell>
        </row>
        <row r="13">
          <cell r="F13">
            <v>1289011</v>
          </cell>
          <cell r="K13">
            <v>15.93</v>
          </cell>
        </row>
        <row r="14">
          <cell r="F14">
            <v>1107227</v>
          </cell>
          <cell r="K14">
            <v>12</v>
          </cell>
        </row>
        <row r="15">
          <cell r="F15">
            <v>834239</v>
          </cell>
          <cell r="K15">
            <v>22.75</v>
          </cell>
        </row>
        <row r="16">
          <cell r="F16">
            <v>716848</v>
          </cell>
          <cell r="K16">
            <v>42.21</v>
          </cell>
        </row>
        <row r="17">
          <cell r="F17">
            <v>20964756</v>
          </cell>
          <cell r="K17">
            <v>37.67</v>
          </cell>
        </row>
        <row r="18">
          <cell r="F18">
            <v>16305282</v>
          </cell>
          <cell r="K18">
            <v>39.61</v>
          </cell>
        </row>
        <row r="19">
          <cell r="F19">
            <v>2158560</v>
          </cell>
          <cell r="K19">
            <v>65.92</v>
          </cell>
        </row>
        <row r="20">
          <cell r="F20">
            <v>1740902</v>
          </cell>
          <cell r="K20">
            <v>76.36</v>
          </cell>
        </row>
        <row r="21">
          <cell r="F21">
            <v>1168077</v>
          </cell>
          <cell r="K21">
            <v>77.44</v>
          </cell>
        </row>
        <row r="22">
          <cell r="F22">
            <v>846489</v>
          </cell>
          <cell r="K22">
            <v>59.72</v>
          </cell>
        </row>
        <row r="27">
          <cell r="F27">
            <v>1102490</v>
          </cell>
          <cell r="K27">
            <v>-23.15</v>
          </cell>
        </row>
        <row r="28">
          <cell r="F28">
            <v>540388</v>
          </cell>
          <cell r="K28">
            <v>-33.98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4">
          <cell r="C4">
            <v>11.4155</v>
          </cell>
        </row>
        <row r="5">
          <cell r="C5">
            <v>2.3842</v>
          </cell>
        </row>
        <row r="6">
          <cell r="C6">
            <v>1.0975</v>
          </cell>
        </row>
        <row r="7">
          <cell r="C7">
            <v>15.1334</v>
          </cell>
        </row>
        <row r="8">
          <cell r="C8">
            <v>32.3962</v>
          </cell>
        </row>
        <row r="9">
          <cell r="C9">
            <v>8.67358</v>
          </cell>
        </row>
        <row r="10">
          <cell r="C10">
            <v>20.12255</v>
          </cell>
        </row>
        <row r="11">
          <cell r="C11">
            <v>11.0894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4">
          <cell r="D4">
            <v>57.8</v>
          </cell>
        </row>
        <row r="5">
          <cell r="D5">
            <v>-16.4</v>
          </cell>
        </row>
        <row r="6">
          <cell r="D6">
            <v>21.5</v>
          </cell>
        </row>
        <row r="7">
          <cell r="D7">
            <v>3</v>
          </cell>
        </row>
        <row r="8">
          <cell r="D8">
            <v>19.8</v>
          </cell>
        </row>
        <row r="9">
          <cell r="D9">
            <v>9.1</v>
          </cell>
        </row>
        <row r="10">
          <cell r="D10">
            <v>14.32</v>
          </cell>
        </row>
        <row r="11">
          <cell r="D11">
            <v>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</sheetNames>
    <sheetDataSet>
      <sheetData sheetId="0">
        <row r="7">
          <cell r="B7">
            <v>496863.1562</v>
          </cell>
          <cell r="D7">
            <v>4.94</v>
          </cell>
          <cell r="E7">
            <v>236443.053</v>
          </cell>
          <cell r="G7">
            <v>-7.9</v>
          </cell>
        </row>
        <row r="8">
          <cell r="B8">
            <v>16515.8372</v>
          </cell>
          <cell r="D8">
            <v>-37.65542810502281</v>
          </cell>
          <cell r="E8">
            <v>16515.8372</v>
          </cell>
          <cell r="G8">
            <v>-37.65542810502281</v>
          </cell>
        </row>
        <row r="9">
          <cell r="B9">
            <v>231851.5507</v>
          </cell>
          <cell r="D9">
            <v>4.08831581276886</v>
          </cell>
          <cell r="E9">
            <v>140397.73</v>
          </cell>
          <cell r="G9">
            <v>-3.5281203948834774</v>
          </cell>
        </row>
        <row r="10">
          <cell r="B10">
            <v>13159.124</v>
          </cell>
          <cell r="D10">
            <v>15.38378711291247</v>
          </cell>
          <cell r="E10">
            <v>6384.4372</v>
          </cell>
          <cell r="G10">
            <v>2.440155074531985</v>
          </cell>
        </row>
        <row r="11">
          <cell r="B11">
            <v>10040.938</v>
          </cell>
          <cell r="D11">
            <v>17.895856068337135</v>
          </cell>
          <cell r="E11">
            <v>1768.5094</v>
          </cell>
          <cell r="G11">
            <v>3.5175164637925262</v>
          </cell>
        </row>
        <row r="12">
          <cell r="B12">
            <v>33001.38</v>
          </cell>
          <cell r="D12">
            <v>-1.252987346249102</v>
          </cell>
          <cell r="E12">
            <v>12542.9957</v>
          </cell>
          <cell r="G12">
            <v>-26.13495305937376</v>
          </cell>
        </row>
        <row r="13">
          <cell r="B13">
            <v>25267.564</v>
          </cell>
          <cell r="D13">
            <v>10.707552113364233</v>
          </cell>
          <cell r="E13">
            <v>5371.1341</v>
          </cell>
          <cell r="G13">
            <v>-15.134667618158511</v>
          </cell>
        </row>
        <row r="14">
          <cell r="B14">
            <v>33935.852</v>
          </cell>
          <cell r="D14">
            <v>17.046155484713783</v>
          </cell>
          <cell r="E14">
            <v>5753.4781</v>
          </cell>
          <cell r="G14">
            <v>-6.184743952349791</v>
          </cell>
        </row>
        <row r="15">
          <cell r="B15">
            <v>56940.3267</v>
          </cell>
          <cell r="D15">
            <v>18.4136346158476</v>
          </cell>
          <cell r="E15">
            <v>20592.5371</v>
          </cell>
          <cell r="G15">
            <v>16.667394969039048</v>
          </cell>
        </row>
        <row r="16">
          <cell r="B16">
            <v>37458.424</v>
          </cell>
          <cell r="D16">
            <v>7.725360669386269</v>
          </cell>
          <cell r="E16">
            <v>9881.8192</v>
          </cell>
          <cell r="G16">
            <v>-14.234353146208283</v>
          </cell>
        </row>
        <row r="17">
          <cell r="B17">
            <v>33272.884</v>
          </cell>
          <cell r="D17">
            <v>6.563560599048602</v>
          </cell>
          <cell r="E17">
            <v>15922.6924</v>
          </cell>
          <cell r="G17">
            <v>-4.069244606348295</v>
          </cell>
        </row>
        <row r="18">
          <cell r="B18">
            <v>5419.2756</v>
          </cell>
          <cell r="D18">
            <v>8.272302480526358</v>
          </cell>
          <cell r="E18">
            <v>1311.8826</v>
          </cell>
          <cell r="G18">
            <v>-14.764721131599595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28394078.573401</v>
          </cell>
          <cell r="D6">
            <v>27229525.564691</v>
          </cell>
          <cell r="F6">
            <v>7.6076757463086295</v>
          </cell>
        </row>
        <row r="7">
          <cell r="C7">
            <v>16442744.509379</v>
          </cell>
          <cell r="D7">
            <v>15167777.684255</v>
          </cell>
          <cell r="F7">
            <v>7.4128396680456206</v>
          </cell>
        </row>
        <row r="8">
          <cell r="C8">
            <v>5513065.308153</v>
          </cell>
          <cell r="D8">
            <v>5655193.907917</v>
          </cell>
          <cell r="F8">
            <v>-11.787352869132363</v>
          </cell>
        </row>
        <row r="9">
          <cell r="C9">
            <v>931168.229528</v>
          </cell>
          <cell r="D9">
            <v>778114.652854</v>
          </cell>
          <cell r="F9">
            <v>80.07090637341847</v>
          </cell>
        </row>
        <row r="10">
          <cell r="C10">
            <v>5482668.98626</v>
          </cell>
          <cell r="D10">
            <v>5591220.322739</v>
          </cell>
          <cell r="F10">
            <v>27.910998400448634</v>
          </cell>
        </row>
        <row r="11">
          <cell r="C11">
            <v>16166.056618</v>
          </cell>
          <cell r="D11">
            <v>30132.665042</v>
          </cell>
          <cell r="F11">
            <v>-7.8476334652100235</v>
          </cell>
        </row>
        <row r="12">
          <cell r="C12">
            <v>17748330.311728</v>
          </cell>
          <cell r="D12">
            <v>16532632.516366001</v>
          </cell>
          <cell r="F12">
            <v>22.774628467069817</v>
          </cell>
        </row>
        <row r="13">
          <cell r="C13">
            <v>4132237.2042320003</v>
          </cell>
          <cell r="D13">
            <v>3862008.059913</v>
          </cell>
          <cell r="F13">
            <v>10.548363627569614</v>
          </cell>
        </row>
        <row r="14">
          <cell r="C14">
            <v>13419883.695164999</v>
          </cell>
          <cell r="D14">
            <v>12528710.777071</v>
          </cell>
          <cell r="F14">
            <v>26.419802610838474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2">
          <cell r="G22">
            <v>7.2</v>
          </cell>
        </row>
        <row r="23">
          <cell r="G23">
            <v>11.1</v>
          </cell>
        </row>
        <row r="24">
          <cell r="G24">
            <v>6.657840631677985</v>
          </cell>
        </row>
        <row r="25">
          <cell r="G25">
            <v>10.5</v>
          </cell>
        </row>
        <row r="26">
          <cell r="G26">
            <v>-7</v>
          </cell>
        </row>
        <row r="27">
          <cell r="G27">
            <v>2.7078784676627805</v>
          </cell>
        </row>
        <row r="28">
          <cell r="G28">
            <v>10.4</v>
          </cell>
        </row>
        <row r="29">
          <cell r="G29">
            <v>-3.5</v>
          </cell>
        </row>
        <row r="30">
          <cell r="G30">
            <v>9.1</v>
          </cell>
        </row>
        <row r="31">
          <cell r="G31">
            <v>-3.6</v>
          </cell>
        </row>
        <row r="32">
          <cell r="G32">
            <v>8.8</v>
          </cell>
        </row>
        <row r="33">
          <cell r="G33">
            <v>12.7</v>
          </cell>
        </row>
        <row r="34">
          <cell r="G34">
            <v>9.5</v>
          </cell>
        </row>
        <row r="38">
          <cell r="G38">
            <v>6.8</v>
          </cell>
        </row>
        <row r="39">
          <cell r="G39">
            <v>1.5</v>
          </cell>
        </row>
        <row r="40">
          <cell r="G40">
            <v>-13.5</v>
          </cell>
        </row>
        <row r="41">
          <cell r="G41">
            <v>-6.16311732261245</v>
          </cell>
        </row>
        <row r="42">
          <cell r="G42">
            <v>10.8</v>
          </cell>
        </row>
        <row r="43">
          <cell r="G43">
            <v>11.8</v>
          </cell>
        </row>
        <row r="44">
          <cell r="G44">
            <v>11.2</v>
          </cell>
        </row>
        <row r="45">
          <cell r="G45">
            <v>8.8</v>
          </cell>
        </row>
        <row r="46">
          <cell r="G46">
            <v>-5.628898073384761</v>
          </cell>
        </row>
        <row r="47">
          <cell r="G47">
            <v>10.6</v>
          </cell>
        </row>
        <row r="48">
          <cell r="G48">
            <v>7.4</v>
          </cell>
        </row>
        <row r="56">
          <cell r="G56">
            <v>7.4</v>
          </cell>
        </row>
        <row r="57">
          <cell r="G57">
            <v>8.3</v>
          </cell>
        </row>
        <row r="58">
          <cell r="G58">
            <v>3.4</v>
          </cell>
        </row>
        <row r="59">
          <cell r="G59">
            <v>9</v>
          </cell>
        </row>
        <row r="60">
          <cell r="G60">
            <v>10.3</v>
          </cell>
        </row>
        <row r="61">
          <cell r="G61">
            <v>9.7</v>
          </cell>
        </row>
        <row r="62">
          <cell r="G62">
            <v>10.4</v>
          </cell>
        </row>
        <row r="63">
          <cell r="G63">
            <v>10.6</v>
          </cell>
        </row>
        <row r="64">
          <cell r="G64">
            <v>5</v>
          </cell>
        </row>
        <row r="65">
          <cell r="G65">
            <v>8.9</v>
          </cell>
        </row>
        <row r="66">
          <cell r="G66">
            <v>3.5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">
          <cell r="B21">
            <v>4195292.7983463</v>
          </cell>
          <cell r="D21">
            <v>9.88617099132891</v>
          </cell>
        </row>
        <row r="23">
          <cell r="B23">
            <v>3654880.6944637317</v>
          </cell>
          <cell r="D23">
            <v>9.745180000000005</v>
          </cell>
        </row>
        <row r="24">
          <cell r="B24">
            <v>540412.103882568</v>
          </cell>
          <cell r="D24">
            <v>10.849305677020567</v>
          </cell>
        </row>
        <row r="26">
          <cell r="B26">
            <v>3707995.8388120634</v>
          </cell>
          <cell r="D26">
            <v>9.701501800000003</v>
          </cell>
        </row>
        <row r="27">
          <cell r="B27">
            <v>487296.95953423623</v>
          </cell>
          <cell r="D27">
            <v>11.312006487083977</v>
          </cell>
        </row>
        <row r="31">
          <cell r="B31">
            <v>1009011.3</v>
          </cell>
          <cell r="C31">
            <v>11.1</v>
          </cell>
        </row>
        <row r="33">
          <cell r="B33">
            <v>109236.5</v>
          </cell>
          <cell r="C33">
            <v>9.7</v>
          </cell>
        </row>
        <row r="34">
          <cell r="B34">
            <v>9388.4</v>
          </cell>
          <cell r="C34">
            <v>14.4</v>
          </cell>
        </row>
        <row r="35">
          <cell r="B35">
            <v>12817</v>
          </cell>
          <cell r="C35">
            <v>10.5</v>
          </cell>
        </row>
        <row r="36">
          <cell r="B36">
            <v>82412.2</v>
          </cell>
          <cell r="C36">
            <v>22.6</v>
          </cell>
        </row>
        <row r="37">
          <cell r="B37">
            <v>4622.9</v>
          </cell>
          <cell r="C37">
            <v>19.6</v>
          </cell>
        </row>
        <row r="38">
          <cell r="B38">
            <v>24286.3</v>
          </cell>
          <cell r="C38">
            <v>28.9</v>
          </cell>
        </row>
        <row r="39">
          <cell r="B39">
            <v>34230.9</v>
          </cell>
          <cell r="C39">
            <v>12.5</v>
          </cell>
        </row>
        <row r="40">
          <cell r="B40">
            <v>11177.5</v>
          </cell>
          <cell r="C40">
            <v>24.6</v>
          </cell>
        </row>
        <row r="41">
          <cell r="B41">
            <v>4197.8</v>
          </cell>
          <cell r="C41">
            <v>34.3</v>
          </cell>
        </row>
        <row r="42">
          <cell r="B42">
            <v>1428.2</v>
          </cell>
          <cell r="C42">
            <v>16.6</v>
          </cell>
        </row>
        <row r="43">
          <cell r="B43">
            <v>482.4</v>
          </cell>
          <cell r="C43">
            <v>9.9</v>
          </cell>
        </row>
        <row r="44">
          <cell r="B44">
            <v>51942.7</v>
          </cell>
          <cell r="C44">
            <v>12</v>
          </cell>
        </row>
        <row r="45">
          <cell r="B45">
            <v>44127.3</v>
          </cell>
          <cell r="C45">
            <v>12.9</v>
          </cell>
        </row>
        <row r="46">
          <cell r="B46">
            <v>15162.2</v>
          </cell>
          <cell r="C46">
            <v>18.7</v>
          </cell>
        </row>
        <row r="47">
          <cell r="B47">
            <v>872</v>
          </cell>
          <cell r="C47">
            <v>20.9</v>
          </cell>
        </row>
        <row r="48">
          <cell r="B48">
            <v>12591.6</v>
          </cell>
          <cell r="C48">
            <v>23.6</v>
          </cell>
        </row>
        <row r="49">
          <cell r="B49">
            <v>4631.2</v>
          </cell>
          <cell r="C49">
            <v>18.3</v>
          </cell>
        </row>
        <row r="50">
          <cell r="B50">
            <v>230313.6</v>
          </cell>
          <cell r="C50">
            <v>9.9</v>
          </cell>
        </row>
        <row r="51">
          <cell r="B51">
            <v>24519.8</v>
          </cell>
          <cell r="C51">
            <v>14.3</v>
          </cell>
        </row>
        <row r="52">
          <cell r="B52">
            <v>15771.4</v>
          </cell>
          <cell r="C52">
            <v>-1.5</v>
          </cell>
        </row>
        <row r="53">
          <cell r="B53">
            <v>288999.8</v>
          </cell>
          <cell r="C53">
            <v>6.8</v>
          </cell>
        </row>
        <row r="54">
          <cell r="B54">
            <v>7723</v>
          </cell>
          <cell r="C54">
            <v>7.7</v>
          </cell>
        </row>
        <row r="55">
          <cell r="B55">
            <v>18076.6</v>
          </cell>
          <cell r="C55">
            <v>11.1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C11">
            <v>100.22995963</v>
          </cell>
          <cell r="D11">
            <v>102.1135474</v>
          </cell>
          <cell r="E11">
            <v>101.56047097</v>
          </cell>
        </row>
        <row r="12">
          <cell r="C12">
            <v>100.68276314</v>
          </cell>
          <cell r="D12">
            <v>102.84796496</v>
          </cell>
          <cell r="E12">
            <v>100.9431543</v>
          </cell>
        </row>
        <row r="19">
          <cell r="C19">
            <v>100.13893438</v>
          </cell>
          <cell r="D19">
            <v>100.71740452</v>
          </cell>
          <cell r="E19">
            <v>100.83391227</v>
          </cell>
        </row>
        <row r="20">
          <cell r="C20">
            <v>100</v>
          </cell>
          <cell r="D20">
            <v>104.19104231</v>
          </cell>
          <cell r="E20">
            <v>104.50190581</v>
          </cell>
        </row>
        <row r="21">
          <cell r="C21">
            <v>99.40685192</v>
          </cell>
          <cell r="D21">
            <v>99.95095806</v>
          </cell>
          <cell r="E21">
            <v>100.11164494</v>
          </cell>
        </row>
        <row r="22">
          <cell r="C22">
            <v>100.07763367</v>
          </cell>
          <cell r="D22">
            <v>100.61290463</v>
          </cell>
          <cell r="E22">
            <v>100.20709794</v>
          </cell>
        </row>
        <row r="23">
          <cell r="C23">
            <v>100.20205372</v>
          </cell>
          <cell r="D23">
            <v>101.22488747</v>
          </cell>
          <cell r="E23">
            <v>101.14794444</v>
          </cell>
        </row>
        <row r="24">
          <cell r="C24">
            <v>100.13376827</v>
          </cell>
          <cell r="D24">
            <v>101.6426288</v>
          </cell>
          <cell r="E24">
            <v>101.56050278</v>
          </cell>
        </row>
        <row r="25">
          <cell r="C25">
            <v>100.24625562</v>
          </cell>
          <cell r="D25">
            <v>99.7593104</v>
          </cell>
          <cell r="E25">
            <v>100.09085214</v>
          </cell>
        </row>
        <row r="26">
          <cell r="C26">
            <v>100.14812925</v>
          </cell>
          <cell r="D26">
            <v>101.37449323</v>
          </cell>
          <cell r="E26">
            <v>100.81826982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085622_1"/>
    </sheetNames>
    <sheetDataSet>
      <sheetData sheetId="0">
        <row r="6">
          <cell r="E6">
            <v>14</v>
          </cell>
        </row>
        <row r="7">
          <cell r="E7" t="str">
            <v>  </v>
          </cell>
        </row>
        <row r="8">
          <cell r="E8">
            <v>-0.5</v>
          </cell>
        </row>
        <row r="9">
          <cell r="E9">
            <v>26.8</v>
          </cell>
        </row>
        <row r="10">
          <cell r="E10">
            <v>27.6</v>
          </cell>
        </row>
        <row r="11">
          <cell r="E11" t="str">
            <v>  </v>
          </cell>
        </row>
        <row r="12">
          <cell r="E12">
            <v>-81.2</v>
          </cell>
        </row>
        <row r="13">
          <cell r="E13">
            <v>15.6</v>
          </cell>
        </row>
        <row r="14">
          <cell r="E14" t="str">
            <v>  </v>
          </cell>
        </row>
        <row r="15">
          <cell r="E15">
            <v>-0.2</v>
          </cell>
        </row>
        <row r="16">
          <cell r="E16">
            <v>30.4</v>
          </cell>
        </row>
        <row r="17">
          <cell r="E17">
            <v>5.2</v>
          </cell>
        </row>
        <row r="18">
          <cell r="E18" t="str">
            <v>  </v>
          </cell>
        </row>
        <row r="19">
          <cell r="E19">
            <v>-9.8</v>
          </cell>
        </row>
        <row r="20">
          <cell r="E20">
            <v>32.1</v>
          </cell>
        </row>
        <row r="21">
          <cell r="E21">
            <v>15.1</v>
          </cell>
        </row>
        <row r="22">
          <cell r="E22">
            <v>72.4</v>
          </cell>
        </row>
        <row r="23">
          <cell r="E23">
            <v>27</v>
          </cell>
        </row>
        <row r="26">
          <cell r="E26">
            <v>17.4</v>
          </cell>
        </row>
        <row r="27">
          <cell r="E27">
            <v>14.7</v>
          </cell>
        </row>
        <row r="28">
          <cell r="E28">
            <v>-6.6</v>
          </cell>
        </row>
        <row r="29">
          <cell r="E29">
            <v>21.5</v>
          </cell>
        </row>
        <row r="30">
          <cell r="E30" t="str">
            <v>  </v>
          </cell>
        </row>
        <row r="31">
          <cell r="E31">
            <v>12.2</v>
          </cell>
        </row>
        <row r="32">
          <cell r="E32">
            <v>39.9</v>
          </cell>
        </row>
        <row r="33">
          <cell r="E33">
            <v>19.9</v>
          </cell>
        </row>
        <row r="34">
          <cell r="E34">
            <v>-2.6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总人数总收入表"/>
      <sheetName val="入境表"/>
      <sheetName val="国内表"/>
      <sheetName val="分国别表"/>
    </sheetNames>
    <sheetDataSet>
      <sheetData sheetId="1">
        <row r="13">
          <cell r="B13">
            <v>1839.842963056626</v>
          </cell>
          <cell r="C13">
            <v>13.594457195136055</v>
          </cell>
          <cell r="D13">
            <v>181.58282861138886</v>
          </cell>
          <cell r="E13">
            <v>29.689104973873714</v>
          </cell>
        </row>
      </sheetData>
      <sheetData sheetId="2">
        <row r="25">
          <cell r="B25">
            <v>129007</v>
          </cell>
          <cell r="C25">
            <v>33.560062531705846</v>
          </cell>
          <cell r="F25">
            <v>5388.145777</v>
          </cell>
          <cell r="G25">
            <v>22.328301775846484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2月"/>
      <sheetName val="11月"/>
      <sheetName val="10月"/>
      <sheetName val="9月"/>
      <sheetName val="8月"/>
      <sheetName val="7月"/>
      <sheetName val="6月"/>
      <sheetName val="5月"/>
      <sheetName val="4月"/>
      <sheetName val="3月"/>
      <sheetName val="2月"/>
      <sheetName val="1月"/>
    </sheetNames>
    <sheetDataSet>
      <sheetData sheetId="8">
        <row r="4">
          <cell r="E4">
            <v>2871.3336</v>
          </cell>
          <cell r="M4">
            <v>-12.655068672334863</v>
          </cell>
        </row>
        <row r="5">
          <cell r="E5">
            <v>2871.3336</v>
          </cell>
          <cell r="M5">
            <v>-12.655068672334863</v>
          </cell>
        </row>
        <row r="6">
          <cell r="E6">
            <v>0</v>
          </cell>
        </row>
        <row r="7">
          <cell r="E7">
            <v>143352.3622</v>
          </cell>
          <cell r="M7">
            <v>-16.608555082472108</v>
          </cell>
        </row>
        <row r="8">
          <cell r="E8">
            <v>143352.3622</v>
          </cell>
          <cell r="M8">
            <v>-16.608555082472108</v>
          </cell>
        </row>
        <row r="9">
          <cell r="E9">
            <v>0</v>
          </cell>
        </row>
        <row r="10">
          <cell r="E10">
            <v>11027.4658</v>
          </cell>
          <cell r="M10">
            <v>12.025473884462315</v>
          </cell>
        </row>
        <row r="11">
          <cell r="E11">
            <v>7940.67</v>
          </cell>
          <cell r="M11">
            <v>12.153821382567614</v>
          </cell>
        </row>
        <row r="12">
          <cell r="E12">
            <v>3086.7958000000003</v>
          </cell>
          <cell r="M12">
            <v>11.696650474586562</v>
          </cell>
        </row>
        <row r="13">
          <cell r="E13">
            <v>1453041.2174999998</v>
          </cell>
          <cell r="M13">
            <v>6.3308177248287905</v>
          </cell>
        </row>
        <row r="14">
          <cell r="E14">
            <v>1198344.8099999998</v>
          </cell>
          <cell r="M14">
            <v>3.68042846352985</v>
          </cell>
        </row>
        <row r="15">
          <cell r="E15">
            <v>254696.4075</v>
          </cell>
          <cell r="M15">
            <v>20.868112626740796</v>
          </cell>
        </row>
        <row r="16">
          <cell r="E16">
            <v>3650.4615000000003</v>
          </cell>
          <cell r="M16">
            <v>12.930270259635023</v>
          </cell>
        </row>
        <row r="17">
          <cell r="E17">
            <v>154476</v>
          </cell>
          <cell r="M17">
            <v>22.104797211309688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E1"/>
    </sheetView>
  </sheetViews>
  <sheetFormatPr defaultColWidth="8.00390625" defaultRowHeight="14.25"/>
  <cols>
    <col min="1" max="1" width="20.875" style="207" bestFit="1" customWidth="1"/>
    <col min="2" max="2" width="8.00390625" style="207" customWidth="1"/>
    <col min="3" max="3" width="15.375" style="207" customWidth="1"/>
    <col min="4" max="4" width="17.625" style="207" customWidth="1"/>
    <col min="5" max="5" width="13.125" style="207" customWidth="1"/>
    <col min="6" max="7" width="8.00390625" style="61" customWidth="1"/>
    <col min="8" max="11" width="7.375" style="61" customWidth="1"/>
    <col min="12" max="16384" width="8.00390625" style="61" customWidth="1"/>
  </cols>
  <sheetData>
    <row r="1" spans="1:5" ht="35.25" customHeight="1">
      <c r="A1" s="257" t="s">
        <v>294</v>
      </c>
      <c r="B1" s="257"/>
      <c r="C1" s="257"/>
      <c r="D1" s="257"/>
      <c r="E1" s="257"/>
    </row>
    <row r="2" spans="1:5" ht="35.25" customHeight="1">
      <c r="A2" s="208"/>
      <c r="B2" s="208"/>
      <c r="C2" s="208"/>
      <c r="D2" s="208"/>
      <c r="E2" s="208"/>
    </row>
    <row r="3" spans="1:5" ht="35.25" customHeight="1">
      <c r="A3" s="209" t="s">
        <v>0</v>
      </c>
      <c r="B3" s="210" t="s">
        <v>1</v>
      </c>
      <c r="C3" s="210" t="s">
        <v>2</v>
      </c>
      <c r="D3" s="210" t="s">
        <v>3</v>
      </c>
      <c r="E3" s="211" t="s">
        <v>4</v>
      </c>
    </row>
    <row r="4" spans="1:5" ht="35.25" customHeight="1">
      <c r="A4" s="209" t="s">
        <v>5</v>
      </c>
      <c r="B4" s="210" t="s">
        <v>6</v>
      </c>
      <c r="C4" s="212" t="s">
        <v>279</v>
      </c>
      <c r="D4" s="213" t="s">
        <v>284</v>
      </c>
      <c r="E4" s="229">
        <v>0.08</v>
      </c>
    </row>
    <row r="5" spans="1:5" ht="35.25" customHeight="1">
      <c r="A5" s="209" t="s">
        <v>7</v>
      </c>
      <c r="B5" s="210" t="s">
        <v>6</v>
      </c>
      <c r="C5" s="214" t="s">
        <v>8</v>
      </c>
      <c r="D5" s="216">
        <v>0.07</v>
      </c>
      <c r="E5" s="226">
        <v>0.075</v>
      </c>
    </row>
    <row r="6" spans="1:5" ht="35.25" customHeight="1">
      <c r="A6" s="209" t="s">
        <v>9</v>
      </c>
      <c r="B6" s="210" t="s">
        <v>6</v>
      </c>
      <c r="C6" s="214" t="s">
        <v>8</v>
      </c>
      <c r="D6" s="217" t="s">
        <v>8</v>
      </c>
      <c r="E6" s="226">
        <v>0.11</v>
      </c>
    </row>
    <row r="7" spans="1:5" ht="35.25" customHeight="1">
      <c r="A7" s="209" t="s">
        <v>10</v>
      </c>
      <c r="B7" s="210" t="s">
        <v>6</v>
      </c>
      <c r="C7" s="214" t="s">
        <v>8</v>
      </c>
      <c r="D7" s="217" t="s">
        <v>8</v>
      </c>
      <c r="E7" s="226">
        <v>0.1</v>
      </c>
    </row>
    <row r="8" spans="1:5" ht="35.25" customHeight="1">
      <c r="A8" s="209" t="s">
        <v>11</v>
      </c>
      <c r="B8" s="210" t="s">
        <v>6</v>
      </c>
      <c r="C8" s="215" t="s">
        <v>282</v>
      </c>
      <c r="D8" s="217" t="s">
        <v>8</v>
      </c>
      <c r="E8" s="217" t="s">
        <v>8</v>
      </c>
    </row>
    <row r="9" spans="1:5" ht="35.25" customHeight="1">
      <c r="A9" s="209" t="s">
        <v>12</v>
      </c>
      <c r="B9" s="210" t="s">
        <v>6</v>
      </c>
      <c r="C9" s="218" t="s">
        <v>13</v>
      </c>
      <c r="D9" s="217" t="s">
        <v>285</v>
      </c>
      <c r="E9" s="217" t="s">
        <v>290</v>
      </c>
    </row>
    <row r="10" spans="1:5" ht="35.25" customHeight="1">
      <c r="A10" s="209" t="s">
        <v>14</v>
      </c>
      <c r="B10" s="210" t="s">
        <v>6</v>
      </c>
      <c r="C10" s="219" t="s">
        <v>8</v>
      </c>
      <c r="D10" s="216" t="s">
        <v>286</v>
      </c>
      <c r="E10" s="216">
        <v>0.06</v>
      </c>
    </row>
    <row r="11" spans="1:5" ht="35.25" customHeight="1">
      <c r="A11" s="209" t="s">
        <v>15</v>
      </c>
      <c r="B11" s="210" t="s">
        <v>6</v>
      </c>
      <c r="C11" s="215" t="s">
        <v>16</v>
      </c>
      <c r="D11" s="230" t="s">
        <v>16</v>
      </c>
      <c r="E11" s="228">
        <v>0.085</v>
      </c>
    </row>
    <row r="12" spans="1:5" ht="35.25" customHeight="1">
      <c r="A12" s="209" t="s">
        <v>17</v>
      </c>
      <c r="B12" s="210" t="s">
        <v>18</v>
      </c>
      <c r="C12" s="214" t="s">
        <v>280</v>
      </c>
      <c r="D12" s="217" t="s">
        <v>19</v>
      </c>
      <c r="E12" s="217" t="s">
        <v>8</v>
      </c>
    </row>
    <row r="13" spans="1:5" ht="35.25" customHeight="1">
      <c r="A13" s="227" t="s">
        <v>288</v>
      </c>
      <c r="B13" s="210" t="s">
        <v>6</v>
      </c>
      <c r="C13" s="220" t="s">
        <v>281</v>
      </c>
      <c r="D13" s="217" t="s">
        <v>8</v>
      </c>
      <c r="E13" s="217" t="s">
        <v>289</v>
      </c>
    </row>
    <row r="14" spans="1:5" ht="35.25" customHeight="1">
      <c r="A14" s="209" t="s">
        <v>20</v>
      </c>
      <c r="B14" s="210" t="s">
        <v>6</v>
      </c>
      <c r="C14" s="221" t="s">
        <v>283</v>
      </c>
      <c r="D14" s="222" t="s">
        <v>287</v>
      </c>
      <c r="E14" s="222" t="s">
        <v>291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7" sqref="D7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284" t="s">
        <v>176</v>
      </c>
      <c r="B1" s="284"/>
      <c r="C1" s="285"/>
      <c r="D1" s="285"/>
    </row>
    <row r="2" spans="1:4" ht="15.75">
      <c r="A2" s="110"/>
      <c r="B2" s="110"/>
      <c r="C2" s="110"/>
      <c r="D2" s="110"/>
    </row>
    <row r="3" spans="1:4" ht="17.25">
      <c r="A3" s="286"/>
      <c r="B3" s="286"/>
      <c r="C3" s="286"/>
      <c r="D3" s="111"/>
    </row>
    <row r="4" spans="1:4" ht="24" customHeight="1">
      <c r="A4" s="112" t="s">
        <v>60</v>
      </c>
      <c r="B4" s="112" t="s">
        <v>118</v>
      </c>
      <c r="C4" s="101" t="s">
        <v>177</v>
      </c>
      <c r="D4" s="102" t="s">
        <v>178</v>
      </c>
    </row>
    <row r="5" spans="1:4" ht="24.75" customHeight="1">
      <c r="A5" s="113" t="s">
        <v>179</v>
      </c>
      <c r="B5" s="114" t="s">
        <v>26</v>
      </c>
      <c r="C5" s="115">
        <f>'[5]Sheet1'!B21/10000</f>
        <v>419.52927983462996</v>
      </c>
      <c r="D5" s="116">
        <f>ROUND('[5]Sheet1'!D21,1)</f>
        <v>9.9</v>
      </c>
    </row>
    <row r="6" spans="1:4" ht="24.75" customHeight="1">
      <c r="A6" s="117" t="s">
        <v>180</v>
      </c>
      <c r="B6" s="118" t="s">
        <v>26</v>
      </c>
      <c r="C6" s="119"/>
      <c r="D6" s="120"/>
    </row>
    <row r="7" spans="1:4" ht="24.75" customHeight="1">
      <c r="A7" s="121" t="s">
        <v>181</v>
      </c>
      <c r="B7" s="118" t="s">
        <v>26</v>
      </c>
      <c r="C7" s="119">
        <f>'[5]Sheet1'!B23/10000</f>
        <v>365.4880694463732</v>
      </c>
      <c r="D7" s="120">
        <f>ROUND('[5]Sheet1'!D23,1)</f>
        <v>9.7</v>
      </c>
    </row>
    <row r="8" spans="1:4" ht="24.75" customHeight="1">
      <c r="A8" s="121" t="s">
        <v>182</v>
      </c>
      <c r="B8" s="118" t="s">
        <v>26</v>
      </c>
      <c r="C8" s="119">
        <f>'[5]Sheet1'!B24/10000</f>
        <v>54.04121038825679</v>
      </c>
      <c r="D8" s="120">
        <f>ROUND('[5]Sheet1'!D24,1)</f>
        <v>10.8</v>
      </c>
    </row>
    <row r="9" spans="1:4" ht="24.75" customHeight="1">
      <c r="A9" s="117" t="s">
        <v>183</v>
      </c>
      <c r="B9" s="118" t="s">
        <v>26</v>
      </c>
      <c r="C9" s="119"/>
      <c r="D9" s="120"/>
    </row>
    <row r="10" spans="1:4" ht="24.75" customHeight="1">
      <c r="A10" s="121" t="s">
        <v>184</v>
      </c>
      <c r="B10" s="118" t="s">
        <v>26</v>
      </c>
      <c r="C10" s="119">
        <f>'[5]Sheet1'!B26/10000</f>
        <v>370.79958388120633</v>
      </c>
      <c r="D10" s="120">
        <f>ROUND('[5]Sheet1'!D26,1)</f>
        <v>9.7</v>
      </c>
    </row>
    <row r="11" spans="1:4" ht="24.75" customHeight="1">
      <c r="A11" s="121" t="s">
        <v>185</v>
      </c>
      <c r="B11" s="118" t="s">
        <v>26</v>
      </c>
      <c r="C11" s="119">
        <f>'[5]Sheet1'!B27/10000</f>
        <v>48.72969595342362</v>
      </c>
      <c r="D11" s="120">
        <f>ROUND('[5]Sheet1'!D27,1)</f>
        <v>11.3</v>
      </c>
    </row>
    <row r="12" spans="1:4" ht="24.75" customHeight="1">
      <c r="A12" s="122"/>
      <c r="B12" s="118"/>
      <c r="C12" s="123"/>
      <c r="D12" s="124"/>
    </row>
    <row r="13" spans="1:5" ht="24.75" customHeight="1">
      <c r="A13" s="122" t="s">
        <v>186</v>
      </c>
      <c r="B13" s="118"/>
      <c r="C13" s="125"/>
      <c r="D13" s="126"/>
      <c r="E13" s="4"/>
    </row>
    <row r="14" spans="1:4" ht="24.75" customHeight="1">
      <c r="A14" s="54" t="s">
        <v>187</v>
      </c>
      <c r="B14" s="127" t="s">
        <v>188</v>
      </c>
      <c r="C14" s="128">
        <f>'[8]总人数总收入表'!$B$13</f>
        <v>1839.842963056626</v>
      </c>
      <c r="D14" s="56">
        <f>'[8]总人数总收入表'!$C$13</f>
        <v>13.594457195136055</v>
      </c>
    </row>
    <row r="15" spans="1:4" ht="24.75" customHeight="1">
      <c r="A15" s="54" t="s">
        <v>189</v>
      </c>
      <c r="B15" s="127" t="s">
        <v>188</v>
      </c>
      <c r="C15" s="128">
        <f>'[8]入境表'!$B$25/10000</f>
        <v>12.9007</v>
      </c>
      <c r="D15" s="56">
        <f>'[8]入境表'!$C$25</f>
        <v>33.560062531705846</v>
      </c>
    </row>
    <row r="16" spans="1:4" ht="24.75" customHeight="1">
      <c r="A16" s="54" t="s">
        <v>190</v>
      </c>
      <c r="B16" s="118" t="s">
        <v>26</v>
      </c>
      <c r="C16" s="128">
        <f>'[8]总人数总收入表'!$D$13</f>
        <v>181.58282861138886</v>
      </c>
      <c r="D16" s="56">
        <f>'[8]总人数总收入表'!$E$13</f>
        <v>29.689104973873714</v>
      </c>
    </row>
    <row r="17" spans="1:4" ht="24.75" customHeight="1">
      <c r="A17" s="129" t="s">
        <v>191</v>
      </c>
      <c r="B17" s="130" t="s">
        <v>278</v>
      </c>
      <c r="C17" s="131">
        <f>'[8]入境表'!$F$25/10000</f>
        <v>0.5388145777</v>
      </c>
      <c r="D17" s="58">
        <f>'[8]入境表'!$G$25</f>
        <v>22.328301775846484</v>
      </c>
    </row>
    <row r="18" spans="1:4" ht="17.25">
      <c r="A18" s="97" t="s">
        <v>298</v>
      </c>
      <c r="B18" s="97"/>
      <c r="C18" s="132"/>
      <c r="D18" s="132"/>
    </row>
  </sheetData>
  <sheetProtection/>
  <mergeCells count="2">
    <mergeCell ref="A1:D1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5" sqref="C5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287" t="s">
        <v>192</v>
      </c>
      <c r="B1" s="287"/>
      <c r="C1" s="287"/>
    </row>
    <row r="2" spans="1:3" ht="6.75" customHeight="1">
      <c r="A2" s="98"/>
      <c r="B2" s="98"/>
      <c r="C2" s="98"/>
    </row>
    <row r="3" spans="1:3" ht="15.75" customHeight="1">
      <c r="A3" s="99"/>
      <c r="B3" s="288"/>
      <c r="C3" s="288"/>
    </row>
    <row r="4" spans="1:3" ht="32.25" customHeight="1">
      <c r="A4" s="100" t="s">
        <v>60</v>
      </c>
      <c r="B4" s="101" t="s">
        <v>193</v>
      </c>
      <c r="C4" s="102" t="s">
        <v>103</v>
      </c>
    </row>
    <row r="5" spans="1:3" ht="17.25">
      <c r="A5" s="103" t="s">
        <v>194</v>
      </c>
      <c r="B5" s="104">
        <f>'[5]Sheet1'!$B31/10000</f>
        <v>100.90113000000001</v>
      </c>
      <c r="C5" s="105">
        <f>ROUND('[5]Sheet1'!$C$31,1)</f>
        <v>11.1</v>
      </c>
    </row>
    <row r="6" spans="1:3" ht="21" customHeight="1">
      <c r="A6" s="103" t="s">
        <v>195</v>
      </c>
      <c r="B6" s="104">
        <f>'[5]Sheet1'!$B33/10000</f>
        <v>10.92365</v>
      </c>
      <c r="C6" s="106">
        <f>ROUND('[5]Sheet1'!$C33,1)</f>
        <v>9.7</v>
      </c>
    </row>
    <row r="7" spans="1:3" ht="21" customHeight="1">
      <c r="A7" s="103" t="s">
        <v>196</v>
      </c>
      <c r="B7" s="104">
        <f>'[5]Sheet1'!$B34/10000</f>
        <v>0.93884</v>
      </c>
      <c r="C7" s="106">
        <f>ROUND('[5]Sheet1'!$C34,1)</f>
        <v>14.4</v>
      </c>
    </row>
    <row r="8" spans="1:3" ht="21" customHeight="1">
      <c r="A8" s="103" t="s">
        <v>197</v>
      </c>
      <c r="B8" s="104">
        <f>'[5]Sheet1'!$B35/10000</f>
        <v>1.2817</v>
      </c>
      <c r="C8" s="106">
        <f>ROUND('[5]Sheet1'!$C35,1)</f>
        <v>10.5</v>
      </c>
    </row>
    <row r="9" spans="1:3" ht="21" customHeight="1">
      <c r="A9" s="103" t="s">
        <v>198</v>
      </c>
      <c r="B9" s="104">
        <f>'[5]Sheet1'!$B36/10000</f>
        <v>8.24122</v>
      </c>
      <c r="C9" s="106">
        <f>ROUND('[5]Sheet1'!$C36,1)</f>
        <v>22.6</v>
      </c>
    </row>
    <row r="10" spans="1:3" ht="21" customHeight="1">
      <c r="A10" s="103" t="s">
        <v>199</v>
      </c>
      <c r="B10" s="104">
        <f>'[5]Sheet1'!$B37/10000</f>
        <v>0.46229</v>
      </c>
      <c r="C10" s="106">
        <f>ROUND('[5]Sheet1'!$C37,1)</f>
        <v>19.6</v>
      </c>
    </row>
    <row r="11" spans="1:3" ht="21" customHeight="1">
      <c r="A11" s="103" t="s">
        <v>200</v>
      </c>
      <c r="B11" s="104">
        <f>'[5]Sheet1'!$B38/10000</f>
        <v>2.42863</v>
      </c>
      <c r="C11" s="106">
        <f>ROUND('[5]Sheet1'!$C38,1)</f>
        <v>28.9</v>
      </c>
    </row>
    <row r="12" spans="1:3" ht="21" customHeight="1">
      <c r="A12" s="103" t="s">
        <v>201</v>
      </c>
      <c r="B12" s="104">
        <f>'[5]Sheet1'!$B39/10000</f>
        <v>3.42309</v>
      </c>
      <c r="C12" s="106">
        <f>ROUND('[5]Sheet1'!$C39,1)</f>
        <v>12.5</v>
      </c>
    </row>
    <row r="13" spans="1:3" ht="21" customHeight="1">
      <c r="A13" s="103" t="s">
        <v>202</v>
      </c>
      <c r="B13" s="104">
        <f>'[5]Sheet1'!$B40/10000</f>
        <v>1.11775</v>
      </c>
      <c r="C13" s="106">
        <f>ROUND('[5]Sheet1'!$C40,1)</f>
        <v>24.6</v>
      </c>
    </row>
    <row r="14" spans="1:3" ht="21" customHeight="1">
      <c r="A14" s="103" t="s">
        <v>203</v>
      </c>
      <c r="B14" s="104">
        <f>'[5]Sheet1'!$B41/10000</f>
        <v>0.41978000000000004</v>
      </c>
      <c r="C14" s="106">
        <f>ROUND('[5]Sheet1'!$C41,1)</f>
        <v>34.3</v>
      </c>
    </row>
    <row r="15" spans="1:3" ht="21" customHeight="1">
      <c r="A15" s="103" t="s">
        <v>204</v>
      </c>
      <c r="B15" s="104">
        <f>'[5]Sheet1'!$B42/10000</f>
        <v>0.14282</v>
      </c>
      <c r="C15" s="106">
        <f>ROUND('[5]Sheet1'!$C42,1)</f>
        <v>16.6</v>
      </c>
    </row>
    <row r="16" spans="1:3" ht="21" customHeight="1">
      <c r="A16" s="103" t="s">
        <v>205</v>
      </c>
      <c r="B16" s="104">
        <f>'[5]Sheet1'!$B43/10000</f>
        <v>0.04824</v>
      </c>
      <c r="C16" s="106">
        <f>ROUND('[5]Sheet1'!$C43,1)</f>
        <v>9.9</v>
      </c>
    </row>
    <row r="17" spans="1:3" ht="21" customHeight="1">
      <c r="A17" s="103" t="s">
        <v>206</v>
      </c>
      <c r="B17" s="104">
        <f>'[5]Sheet1'!$B44/10000</f>
        <v>5.1942699999999995</v>
      </c>
      <c r="C17" s="106">
        <f>ROUND('[5]Sheet1'!$C44,1)</f>
        <v>12</v>
      </c>
    </row>
    <row r="18" spans="1:3" ht="21" customHeight="1">
      <c r="A18" s="103" t="s">
        <v>207</v>
      </c>
      <c r="B18" s="104">
        <f>'[5]Sheet1'!$B45/10000</f>
        <v>4.412730000000001</v>
      </c>
      <c r="C18" s="106">
        <f>ROUND('[5]Sheet1'!$C45,1)</f>
        <v>12.9</v>
      </c>
    </row>
    <row r="19" spans="1:3" ht="21" customHeight="1">
      <c r="A19" s="103" t="s">
        <v>208</v>
      </c>
      <c r="B19" s="104">
        <f>'[5]Sheet1'!$B46/10000</f>
        <v>1.5162200000000001</v>
      </c>
      <c r="C19" s="106">
        <f>ROUND('[5]Sheet1'!$C46,1)</f>
        <v>18.7</v>
      </c>
    </row>
    <row r="20" spans="1:3" ht="21" customHeight="1">
      <c r="A20" s="103" t="s">
        <v>209</v>
      </c>
      <c r="B20" s="104">
        <f>'[5]Sheet1'!$B47/10000</f>
        <v>0.0872</v>
      </c>
      <c r="C20" s="106">
        <f>ROUND('[5]Sheet1'!$C47,1)</f>
        <v>20.9</v>
      </c>
    </row>
    <row r="21" spans="1:3" ht="21" customHeight="1">
      <c r="A21" s="103" t="s">
        <v>210</v>
      </c>
      <c r="B21" s="104">
        <f>'[5]Sheet1'!$B48/10000</f>
        <v>1.25916</v>
      </c>
      <c r="C21" s="106">
        <f>ROUND('[5]Sheet1'!$C48,1)</f>
        <v>23.6</v>
      </c>
    </row>
    <row r="22" spans="1:3" ht="21" customHeight="1">
      <c r="A22" s="103" t="s">
        <v>211</v>
      </c>
      <c r="B22" s="104">
        <f>'[5]Sheet1'!$B49/10000</f>
        <v>0.46312</v>
      </c>
      <c r="C22" s="106">
        <f>ROUND('[5]Sheet1'!$C49,1)</f>
        <v>18.3</v>
      </c>
    </row>
    <row r="23" spans="1:3" ht="21" customHeight="1">
      <c r="A23" s="103" t="s">
        <v>212</v>
      </c>
      <c r="B23" s="104">
        <f>'[5]Sheet1'!$B50/10000</f>
        <v>23.03136</v>
      </c>
      <c r="C23" s="106">
        <f>ROUND('[5]Sheet1'!$C50,1)</f>
        <v>9.9</v>
      </c>
    </row>
    <row r="24" spans="1:3" ht="21" customHeight="1">
      <c r="A24" s="103" t="s">
        <v>213</v>
      </c>
      <c r="B24" s="104">
        <f>'[5]Sheet1'!$B51/10000</f>
        <v>2.45198</v>
      </c>
      <c r="C24" s="106">
        <f>ROUND('[5]Sheet1'!$C51,1)</f>
        <v>14.3</v>
      </c>
    </row>
    <row r="25" spans="1:3" ht="21" customHeight="1">
      <c r="A25" s="103" t="s">
        <v>214</v>
      </c>
      <c r="B25" s="104">
        <f>'[5]Sheet1'!$B52/10000</f>
        <v>1.57714</v>
      </c>
      <c r="C25" s="106">
        <f>ROUND('[5]Sheet1'!$C52,1)</f>
        <v>-1.5</v>
      </c>
    </row>
    <row r="26" spans="1:3" ht="21" customHeight="1">
      <c r="A26" s="103" t="s">
        <v>215</v>
      </c>
      <c r="B26" s="104">
        <f>'[5]Sheet1'!$B53/10000</f>
        <v>28.89998</v>
      </c>
      <c r="C26" s="106">
        <f>ROUND('[5]Sheet1'!$C53,1)</f>
        <v>6.8</v>
      </c>
    </row>
    <row r="27" spans="1:3" ht="21" customHeight="1">
      <c r="A27" s="103" t="s">
        <v>216</v>
      </c>
      <c r="B27" s="104">
        <f>'[5]Sheet1'!$B54/10000</f>
        <v>0.7723</v>
      </c>
      <c r="C27" s="106">
        <f>ROUND('[5]Sheet1'!$C54,1)</f>
        <v>7.7</v>
      </c>
    </row>
    <row r="28" spans="1:3" ht="21" customHeight="1">
      <c r="A28" s="107" t="s">
        <v>217</v>
      </c>
      <c r="B28" s="108">
        <f>'[5]Sheet1'!$B55/10000</f>
        <v>1.8076599999999998</v>
      </c>
      <c r="C28" s="109">
        <f>ROUND('[5]Sheet1'!$C55,1)</f>
        <v>11.1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I11" sqref="I11"/>
    </sheetView>
  </sheetViews>
  <sheetFormatPr defaultColWidth="8.00390625" defaultRowHeight="14.25"/>
  <cols>
    <col min="1" max="1" width="35.50390625" style="0" customWidth="1"/>
    <col min="2" max="2" width="16.50390625" style="0" customWidth="1"/>
    <col min="3" max="3" width="12.50390625" style="0" customWidth="1"/>
    <col min="4" max="4" width="9.50390625" style="0" customWidth="1"/>
    <col min="5" max="5" width="8.75390625" style="60" bestFit="1" customWidth="1"/>
  </cols>
  <sheetData>
    <row r="1" spans="1:5" ht="24.75">
      <c r="A1" s="282" t="s">
        <v>218</v>
      </c>
      <c r="B1" s="282"/>
      <c r="C1" s="282"/>
      <c r="D1" s="90"/>
      <c r="E1" s="90"/>
    </row>
    <row r="2" spans="1:5" ht="11.25" customHeight="1">
      <c r="A2" s="43"/>
      <c r="B2" s="43"/>
      <c r="C2" s="43"/>
      <c r="D2" s="43"/>
      <c r="E2" s="91"/>
    </row>
    <row r="3" spans="1:5" ht="27.75" customHeight="1">
      <c r="A3" s="63"/>
      <c r="B3" s="289"/>
      <c r="C3" s="289"/>
      <c r="E3"/>
    </row>
    <row r="4" spans="1:5" ht="32.25" customHeight="1">
      <c r="A4" s="65" t="s">
        <v>167</v>
      </c>
      <c r="B4" s="65" t="s">
        <v>193</v>
      </c>
      <c r="C4" s="66" t="s">
        <v>103</v>
      </c>
      <c r="E4"/>
    </row>
    <row r="5" spans="1:3" s="42" customFormat="1" ht="22.5" customHeight="1">
      <c r="A5" s="84" t="s">
        <v>47</v>
      </c>
      <c r="B5" s="245">
        <v>86.83</v>
      </c>
      <c r="C5" s="92">
        <v>46.18</v>
      </c>
    </row>
    <row r="6" spans="1:4" s="42" customFormat="1" ht="22.5" customHeight="1">
      <c r="A6" s="72" t="s">
        <v>219</v>
      </c>
      <c r="B6" s="246">
        <v>47.63</v>
      </c>
      <c r="C6" s="95">
        <v>63.95</v>
      </c>
      <c r="D6" s="53"/>
    </row>
    <row r="7" spans="1:3" s="42" customFormat="1" ht="22.5" customHeight="1">
      <c r="A7" s="72" t="s">
        <v>220</v>
      </c>
      <c r="B7" s="246">
        <v>39.2</v>
      </c>
      <c r="C7" s="93">
        <v>29.17</v>
      </c>
    </row>
    <row r="8" spans="1:3" s="42" customFormat="1" ht="22.5" customHeight="1">
      <c r="A8" s="72" t="s">
        <v>221</v>
      </c>
      <c r="B8" s="246"/>
      <c r="C8" s="94"/>
    </row>
    <row r="9" spans="1:3" s="42" customFormat="1" ht="22.5" customHeight="1">
      <c r="A9" s="72" t="s">
        <v>222</v>
      </c>
      <c r="B9" s="246">
        <v>85.26</v>
      </c>
      <c r="C9" s="93">
        <v>46.3</v>
      </c>
    </row>
    <row r="10" spans="1:3" s="42" customFormat="1" ht="22.5" customHeight="1">
      <c r="A10" s="72" t="s">
        <v>223</v>
      </c>
      <c r="B10" s="246">
        <v>0.12</v>
      </c>
      <c r="C10" s="95">
        <v>-4.1</v>
      </c>
    </row>
    <row r="11" spans="1:3" s="42" customFormat="1" ht="22.5" customHeight="1">
      <c r="A11" s="72" t="s">
        <v>224</v>
      </c>
      <c r="B11" s="246">
        <v>1.22</v>
      </c>
      <c r="C11" s="93">
        <v>175.9</v>
      </c>
    </row>
    <row r="12" spans="1:3" s="42" customFormat="1" ht="22.5" customHeight="1">
      <c r="A12" s="72" t="s">
        <v>225</v>
      </c>
      <c r="B12" s="246">
        <v>0.23</v>
      </c>
      <c r="C12" s="95">
        <v>-60.6</v>
      </c>
    </row>
    <row r="13" spans="1:3" s="42" customFormat="1" ht="22.5" customHeight="1">
      <c r="A13" s="72" t="s">
        <v>226</v>
      </c>
      <c r="B13" s="246"/>
      <c r="C13" s="94"/>
    </row>
    <row r="14" spans="1:6" ht="22.5" customHeight="1">
      <c r="A14" s="72" t="s">
        <v>299</v>
      </c>
      <c r="B14" s="246">
        <v>72.74</v>
      </c>
      <c r="C14" s="235">
        <v>26.4</v>
      </c>
      <c r="D14" s="96"/>
      <c r="E14" s="42"/>
      <c r="F14" s="42"/>
    </row>
    <row r="15" spans="1:6" ht="22.5" customHeight="1">
      <c r="A15" s="72" t="s">
        <v>300</v>
      </c>
      <c r="B15" s="246">
        <v>0.79</v>
      </c>
      <c r="C15" s="235">
        <v>833.2</v>
      </c>
      <c r="E15" s="42"/>
      <c r="F15" s="42"/>
    </row>
    <row r="16" spans="1:6" ht="22.5" customHeight="1">
      <c r="A16" s="72" t="s">
        <v>301</v>
      </c>
      <c r="B16" s="246">
        <v>2.08</v>
      </c>
      <c r="C16" s="235">
        <v>667.9</v>
      </c>
      <c r="E16" s="42"/>
      <c r="F16" s="42"/>
    </row>
    <row r="17" spans="1:6" ht="22.5" customHeight="1">
      <c r="A17" s="72" t="s">
        <v>302</v>
      </c>
      <c r="B17" s="246">
        <v>2.71</v>
      </c>
      <c r="C17" s="235">
        <v>902.6</v>
      </c>
      <c r="E17" s="42"/>
      <c r="F17" s="42"/>
    </row>
    <row r="18" spans="1:6" ht="22.5" customHeight="1">
      <c r="A18" s="72" t="s">
        <v>303</v>
      </c>
      <c r="B18" s="246">
        <v>8.51</v>
      </c>
      <c r="C18" s="235">
        <v>622.9</v>
      </c>
      <c r="E18" s="42"/>
      <c r="F18" s="42"/>
    </row>
    <row r="19" spans="1:5" ht="22.5" customHeight="1">
      <c r="A19" s="88" t="s">
        <v>304</v>
      </c>
      <c r="B19" s="247"/>
      <c r="C19" s="244"/>
      <c r="E19" s="42"/>
    </row>
    <row r="20" spans="1:5" ht="17.25">
      <c r="A20" s="97" t="s">
        <v>227</v>
      </c>
      <c r="B20" s="224"/>
      <c r="C20" s="63"/>
      <c r="E20"/>
    </row>
    <row r="21" ht="15.75">
      <c r="E21"/>
    </row>
  </sheetData>
  <sheetProtection/>
  <mergeCells count="2">
    <mergeCell ref="A1:C1"/>
    <mergeCell ref="B3:C3"/>
  </mergeCells>
  <printOptions horizontalCentered="1"/>
  <pageMargins left="0.59" right="0.59" top="0.71" bottom="0.98" header="0.43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H16" sqref="H16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60" customWidth="1"/>
    <col min="4" max="4" width="13.00390625" style="0" bestFit="1" customWidth="1"/>
  </cols>
  <sheetData>
    <row r="1" spans="1:4" ht="24.75">
      <c r="A1" s="282" t="s">
        <v>228</v>
      </c>
      <c r="B1" s="282"/>
      <c r="C1" s="282"/>
      <c r="D1" s="282"/>
    </row>
    <row r="2" spans="1:4" ht="15.75">
      <c r="A2" s="61"/>
      <c r="B2" s="61"/>
      <c r="C2" s="61"/>
      <c r="D2" s="62"/>
    </row>
    <row r="3" spans="1:4" ht="17.25">
      <c r="A3" s="63"/>
      <c r="B3" s="63"/>
      <c r="C3" s="63"/>
      <c r="D3" s="64" t="s">
        <v>229</v>
      </c>
    </row>
    <row r="4" spans="1:4" ht="26.25" customHeight="1">
      <c r="A4" s="65" t="s">
        <v>230</v>
      </c>
      <c r="B4" s="65" t="s">
        <v>292</v>
      </c>
      <c r="C4" s="65" t="s">
        <v>293</v>
      </c>
      <c r="D4" s="66" t="s">
        <v>178</v>
      </c>
    </row>
    <row r="5" spans="1:5" s="1" customFormat="1" ht="26.25" customHeight="1">
      <c r="A5" s="67" t="s">
        <v>231</v>
      </c>
      <c r="B5" s="68">
        <f>'[1]Sheet2'!B6/10000</f>
        <v>19.634</v>
      </c>
      <c r="C5" s="69">
        <f>'[1]Sheet2'!C6/10000</f>
        <v>118.1365</v>
      </c>
      <c r="D5" s="70">
        <f>ROUND('[1]Sheet2'!$E6,1)</f>
        <v>5.6</v>
      </c>
      <c r="E5" s="71"/>
    </row>
    <row r="6" spans="1:5" ht="26.25" customHeight="1">
      <c r="A6" s="72" t="s">
        <v>232</v>
      </c>
      <c r="B6" s="73">
        <f>'[1]Sheet2'!B7/10000</f>
        <v>25.4139</v>
      </c>
      <c r="C6" s="74">
        <f>'[1]Sheet2'!C7/10000</f>
        <v>100.1443</v>
      </c>
      <c r="D6" s="75">
        <f>ROUND('[1]Sheet2'!$E7,1)</f>
        <v>3.5</v>
      </c>
      <c r="E6" s="71"/>
    </row>
    <row r="7" spans="1:5" ht="26.25" customHeight="1">
      <c r="A7" s="72" t="s">
        <v>233</v>
      </c>
      <c r="B7" s="73">
        <f>'[1]Sheet2'!B8/10000</f>
        <v>-5.7799</v>
      </c>
      <c r="C7" s="74">
        <f>'[1]Sheet2'!C8/10000</f>
        <v>17.9922</v>
      </c>
      <c r="D7" s="75">
        <f>ROUND('[1]Sheet2'!$E8,1)</f>
        <v>19.1</v>
      </c>
      <c r="E7" s="71"/>
    </row>
    <row r="8" spans="1:5" ht="26.25" customHeight="1">
      <c r="A8" s="72" t="s">
        <v>234</v>
      </c>
      <c r="B8" s="73">
        <f>'[1]Sheet2'!B9/10000</f>
        <v>2.2616</v>
      </c>
      <c r="C8" s="74">
        <v>49.27</v>
      </c>
      <c r="D8" s="75">
        <v>7</v>
      </c>
      <c r="E8" s="71"/>
    </row>
    <row r="9" spans="1:5" ht="26.25" customHeight="1">
      <c r="A9" s="72" t="s">
        <v>232</v>
      </c>
      <c r="B9" s="73">
        <f>'[1]Sheet2'!B10/10000</f>
        <v>8.1717</v>
      </c>
      <c r="C9" s="74">
        <f>'[1]Sheet2'!C10/10000</f>
        <v>31.8512</v>
      </c>
      <c r="D9" s="75">
        <f>ROUND('[1]Sheet2'!$E10,1)</f>
        <v>1.2</v>
      </c>
      <c r="E9" s="71"/>
    </row>
    <row r="10" spans="1:5" ht="26.25" customHeight="1">
      <c r="A10" s="76" t="s">
        <v>235</v>
      </c>
      <c r="B10" s="73">
        <f>'[1]Sheet2'!B11/10000</f>
        <v>15.4679</v>
      </c>
      <c r="C10" s="74">
        <f>'[1]Sheet2'!C11/10000</f>
        <v>62.0987</v>
      </c>
      <c r="D10" s="75">
        <f>ROUND('[1]Sheet2'!$E11,1)</f>
        <v>5</v>
      </c>
      <c r="E10" s="71"/>
    </row>
    <row r="11" spans="1:5" s="1" customFormat="1" ht="26.25" customHeight="1">
      <c r="A11" s="77" t="s">
        <v>236</v>
      </c>
      <c r="B11" s="78">
        <f>'[1]Sheet2'!B12/10000</f>
        <v>31.0447</v>
      </c>
      <c r="C11" s="79">
        <f>'[1]Sheet2'!C12/10000</f>
        <v>174.653</v>
      </c>
      <c r="D11" s="80">
        <f>ROUND('[1]Sheet2'!$E12,1)</f>
        <v>7.4</v>
      </c>
      <c r="E11" s="71"/>
    </row>
    <row r="12" spans="1:4" ht="26.25" customHeight="1">
      <c r="A12" s="65" t="s">
        <v>237</v>
      </c>
      <c r="B12" s="81" t="s">
        <v>238</v>
      </c>
      <c r="C12" s="82" t="s">
        <v>239</v>
      </c>
      <c r="D12" s="83" t="s">
        <v>240</v>
      </c>
    </row>
    <row r="13" spans="1:4" ht="26.25" customHeight="1">
      <c r="A13" s="84" t="s">
        <v>241</v>
      </c>
      <c r="B13" s="85">
        <f>'[3]Sheet1'!C6/10000</f>
        <v>2839.4078573401002</v>
      </c>
      <c r="C13" s="86">
        <f>'[3]Sheet1'!D6/10000</f>
        <v>2722.9525564691</v>
      </c>
      <c r="D13" s="87">
        <f>ROUND('[3]Sheet1'!F6,1)</f>
        <v>7.6</v>
      </c>
    </row>
    <row r="14" spans="1:4" ht="26.25" customHeight="1">
      <c r="A14" s="72" t="s">
        <v>242</v>
      </c>
      <c r="B14" s="73">
        <f>'[3]Sheet1'!C7/10000</f>
        <v>1644.2744509379</v>
      </c>
      <c r="C14" s="74">
        <f>'[3]Sheet1'!D7/10000</f>
        <v>1516.7777684255</v>
      </c>
      <c r="D14" s="75">
        <f>ROUND('[3]Sheet1'!F7,1)</f>
        <v>7.4</v>
      </c>
    </row>
    <row r="15" spans="1:4" ht="26.25" customHeight="1">
      <c r="A15" s="72" t="s">
        <v>243</v>
      </c>
      <c r="B15" s="73">
        <f>'[3]Sheet1'!C8/10000</f>
        <v>551.3065308153</v>
      </c>
      <c r="C15" s="74">
        <f>'[3]Sheet1'!D8/10000</f>
        <v>565.5193907917001</v>
      </c>
      <c r="D15" s="75">
        <f>ROUND('[3]Sheet1'!F8,1)</f>
        <v>-11.8</v>
      </c>
    </row>
    <row r="16" spans="1:4" ht="26.25" customHeight="1">
      <c r="A16" s="72" t="s">
        <v>295</v>
      </c>
      <c r="B16" s="73">
        <f>'[3]Sheet1'!C9/10000</f>
        <v>93.11682295279999</v>
      </c>
      <c r="C16" s="74">
        <f>'[3]Sheet1'!D9/10000</f>
        <v>77.8114652854</v>
      </c>
      <c r="D16" s="75">
        <f>ROUND('[3]Sheet1'!F9,1)</f>
        <v>80.1</v>
      </c>
    </row>
    <row r="17" spans="1:4" ht="26.25" customHeight="1">
      <c r="A17" s="72" t="s">
        <v>296</v>
      </c>
      <c r="B17" s="73">
        <f>'[3]Sheet1'!C10/10000</f>
        <v>548.2668986259999</v>
      </c>
      <c r="C17" s="74">
        <f>'[3]Sheet1'!D10/10000</f>
        <v>559.1220322739</v>
      </c>
      <c r="D17" s="75">
        <f>ROUND('[3]Sheet1'!F10,1)</f>
        <v>27.9</v>
      </c>
    </row>
    <row r="18" spans="1:4" ht="26.25" customHeight="1">
      <c r="A18" s="72" t="s">
        <v>244</v>
      </c>
      <c r="B18" s="73">
        <f>'[3]Sheet1'!C11/10000</f>
        <v>1.6166056618</v>
      </c>
      <c r="C18" s="74">
        <f>'[3]Sheet1'!D11/10000</f>
        <v>3.0132665042</v>
      </c>
      <c r="D18" s="75">
        <f>ROUND('[3]Sheet1'!F11,1)</f>
        <v>-7.8</v>
      </c>
    </row>
    <row r="19" spans="1:4" ht="26.25" customHeight="1">
      <c r="A19" s="67" t="s">
        <v>245</v>
      </c>
      <c r="B19" s="85">
        <f>'[3]Sheet1'!C12/10000</f>
        <v>1774.8330311728</v>
      </c>
      <c r="C19" s="86">
        <f>'[3]Sheet1'!D12/10000</f>
        <v>1653.2632516366002</v>
      </c>
      <c r="D19" s="87">
        <f>ROUND('[3]Sheet1'!F12,1)</f>
        <v>22.8</v>
      </c>
    </row>
    <row r="20" spans="1:4" ht="26.25" customHeight="1">
      <c r="A20" s="72" t="s">
        <v>246</v>
      </c>
      <c r="B20" s="73">
        <f>'[3]Sheet1'!C13/10000</f>
        <v>413.2237204232</v>
      </c>
      <c r="C20" s="74">
        <f>'[3]Sheet1'!D13/10000</f>
        <v>386.2008059913</v>
      </c>
      <c r="D20" s="75">
        <f>ROUND('[3]Sheet1'!F13,1)</f>
        <v>10.5</v>
      </c>
    </row>
    <row r="21" spans="1:4" ht="26.25" customHeight="1">
      <c r="A21" s="88" t="s">
        <v>247</v>
      </c>
      <c r="B21" s="73">
        <f>'[3]Sheet1'!C14/10000</f>
        <v>1341.9883695165</v>
      </c>
      <c r="C21" s="74">
        <f>'[3]Sheet1'!D14/10000</f>
        <v>1252.8710777070999</v>
      </c>
      <c r="D21" s="75">
        <f>ROUND('[3]Sheet1'!F14,1)</f>
        <v>26.4</v>
      </c>
    </row>
    <row r="22" spans="1:4" ht="17.25">
      <c r="A22" s="59" t="s">
        <v>248</v>
      </c>
      <c r="B22" s="63"/>
      <c r="C22" s="63"/>
      <c r="D22" s="89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4" sqref="B14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4" bestFit="1" customWidth="1"/>
  </cols>
  <sheetData>
    <row r="1" spans="1:4" ht="24.75">
      <c r="A1" s="282" t="s">
        <v>249</v>
      </c>
      <c r="B1" s="282"/>
      <c r="C1" s="282"/>
      <c r="D1" s="282"/>
    </row>
    <row r="3" spans="1:4" ht="17.25">
      <c r="A3" s="44"/>
      <c r="B3" s="290" t="s">
        <v>250</v>
      </c>
      <c r="C3" s="290"/>
      <c r="D3" s="290"/>
    </row>
    <row r="4" spans="1:5" s="41" customFormat="1" ht="35.25">
      <c r="A4" s="45" t="s">
        <v>251</v>
      </c>
      <c r="B4" s="46" t="s">
        <v>252</v>
      </c>
      <c r="C4" s="47" t="s">
        <v>253</v>
      </c>
      <c r="D4" s="48" t="s">
        <v>254</v>
      </c>
      <c r="E4" s="49"/>
    </row>
    <row r="5" spans="1:6" s="42" customFormat="1" ht="26.25" customHeight="1">
      <c r="A5" s="50" t="s">
        <v>297</v>
      </c>
      <c r="B5" s="51">
        <f>'[6]Sheet1'!$C$11</f>
        <v>100.22995963</v>
      </c>
      <c r="C5" s="52">
        <f>'[6]Sheet1'!D11</f>
        <v>102.1135474</v>
      </c>
      <c r="D5" s="52">
        <f>'[6]Sheet1'!$E$11</f>
        <v>101.56047097</v>
      </c>
      <c r="E5" s="53"/>
      <c r="F5" s="53"/>
    </row>
    <row r="6" spans="1:5" s="42" customFormat="1" ht="26.25" customHeight="1">
      <c r="A6" s="54" t="s">
        <v>267</v>
      </c>
      <c r="B6" s="55">
        <f>'[6]Sheet1'!$C$12</f>
        <v>100.68276314</v>
      </c>
      <c r="C6" s="56">
        <f>'[6]Sheet1'!D12</f>
        <v>102.84796496</v>
      </c>
      <c r="D6" s="56">
        <f>'[6]Sheet1'!$E$12</f>
        <v>100.9431543</v>
      </c>
      <c r="E6" s="53"/>
    </row>
    <row r="7" spans="1:5" s="42" customFormat="1" ht="26.25" customHeight="1">
      <c r="A7" s="54" t="s">
        <v>268</v>
      </c>
      <c r="B7" s="55">
        <f>'[6]Sheet1'!C19</f>
        <v>100.13893438</v>
      </c>
      <c r="C7" s="56">
        <f>'[6]Sheet1'!D19</f>
        <v>100.71740452</v>
      </c>
      <c r="D7" s="56">
        <f>'[6]Sheet1'!E19</f>
        <v>100.83391227</v>
      </c>
      <c r="E7" s="53"/>
    </row>
    <row r="8" spans="1:5" s="42" customFormat="1" ht="26.25" customHeight="1">
      <c r="A8" s="54" t="s">
        <v>269</v>
      </c>
      <c r="B8" s="55">
        <f>'[6]Sheet1'!C20</f>
        <v>100</v>
      </c>
      <c r="C8" s="56">
        <f>'[6]Sheet1'!D20</f>
        <v>104.19104231</v>
      </c>
      <c r="D8" s="56">
        <f>'[6]Sheet1'!E20</f>
        <v>104.50190581</v>
      </c>
      <c r="E8" s="53"/>
    </row>
    <row r="9" spans="1:5" s="42" customFormat="1" ht="26.25" customHeight="1">
      <c r="A9" s="54" t="s">
        <v>270</v>
      </c>
      <c r="B9" s="55">
        <f>'[6]Sheet1'!C21</f>
        <v>99.40685192</v>
      </c>
      <c r="C9" s="56">
        <f>'[6]Sheet1'!D21</f>
        <v>99.95095806</v>
      </c>
      <c r="D9" s="56">
        <f>'[6]Sheet1'!E21</f>
        <v>100.11164494</v>
      </c>
      <c r="E9" s="53"/>
    </row>
    <row r="10" spans="1:5" s="42" customFormat="1" ht="26.25" customHeight="1">
      <c r="A10" s="54" t="s">
        <v>271</v>
      </c>
      <c r="B10" s="55">
        <f>'[6]Sheet1'!C22</f>
        <v>100.07763367</v>
      </c>
      <c r="C10" s="56">
        <f>'[6]Sheet1'!D22</f>
        <v>100.61290463</v>
      </c>
      <c r="D10" s="56">
        <f>'[6]Sheet1'!E22</f>
        <v>100.20709794</v>
      </c>
      <c r="E10" s="53"/>
    </row>
    <row r="11" spans="1:5" s="42" customFormat="1" ht="26.25" customHeight="1">
      <c r="A11" s="54" t="s">
        <v>272</v>
      </c>
      <c r="B11" s="55">
        <f>'[6]Sheet1'!C23</f>
        <v>100.20205372</v>
      </c>
      <c r="C11" s="56">
        <f>'[6]Sheet1'!D23</f>
        <v>101.22488747</v>
      </c>
      <c r="D11" s="56">
        <f>'[6]Sheet1'!E23</f>
        <v>101.14794444</v>
      </c>
      <c r="E11" s="53"/>
    </row>
    <row r="12" spans="1:5" s="42" customFormat="1" ht="26.25" customHeight="1">
      <c r="A12" s="54" t="s">
        <v>273</v>
      </c>
      <c r="B12" s="55">
        <f>'[6]Sheet1'!C24</f>
        <v>100.13376827</v>
      </c>
      <c r="C12" s="56">
        <f>'[6]Sheet1'!D24</f>
        <v>101.6426288</v>
      </c>
      <c r="D12" s="56">
        <f>'[6]Sheet1'!E24</f>
        <v>101.56050278</v>
      </c>
      <c r="E12" s="53"/>
    </row>
    <row r="13" spans="1:5" s="42" customFormat="1" ht="26.25" customHeight="1">
      <c r="A13" s="54" t="s">
        <v>274</v>
      </c>
      <c r="B13" s="55">
        <f>'[6]Sheet1'!C25</f>
        <v>100.24625562</v>
      </c>
      <c r="C13" s="56">
        <f>'[6]Sheet1'!D25</f>
        <v>99.7593104</v>
      </c>
      <c r="D13" s="56">
        <f>'[6]Sheet1'!E25</f>
        <v>100.09085214</v>
      </c>
      <c r="E13" s="53"/>
    </row>
    <row r="14" spans="1:5" s="42" customFormat="1" ht="26.25" customHeight="1">
      <c r="A14" s="57" t="s">
        <v>255</v>
      </c>
      <c r="B14" s="55">
        <f>'[6]Sheet1'!C26</f>
        <v>100.14812925</v>
      </c>
      <c r="C14" s="58">
        <f>'[6]Sheet1'!D26</f>
        <v>101.37449323</v>
      </c>
      <c r="D14" s="58">
        <f>'[6]Sheet1'!E26</f>
        <v>100.81826982</v>
      </c>
      <c r="E14" s="53"/>
    </row>
    <row r="15" ht="15.75">
      <c r="A15" s="59" t="s">
        <v>256</v>
      </c>
    </row>
  </sheetData>
  <sheetProtection/>
  <mergeCells count="2">
    <mergeCell ref="A1:D1"/>
    <mergeCell ref="B3:D3"/>
  </mergeCells>
  <printOptions horizontalCentered="1"/>
  <pageMargins left="0.75" right="0.75" top="0.83" bottom="0.98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5"/>
  <sheetViews>
    <sheetView zoomScalePageLayoutView="0" workbookViewId="0" topLeftCell="A1">
      <selection activeCell="A17" sqref="A17:IV17"/>
    </sheetView>
  </sheetViews>
  <sheetFormatPr defaultColWidth="8.00390625" defaultRowHeight="14.25"/>
  <cols>
    <col min="1" max="1" width="15.00390625" style="22" customWidth="1"/>
    <col min="2" max="2" width="9.125" style="23" customWidth="1"/>
    <col min="3" max="3" width="8.75390625" style="23" customWidth="1"/>
    <col min="4" max="5" width="9.75390625" style="24" customWidth="1"/>
    <col min="6" max="6" width="11.25390625" style="25" customWidth="1"/>
    <col min="7" max="7" width="7.25390625" style="24" customWidth="1"/>
    <col min="8" max="8" width="6.75390625" style="24" customWidth="1"/>
    <col min="9" max="9" width="13.75390625" style="25" customWidth="1"/>
    <col min="10" max="10" width="9.50390625" style="24" customWidth="1"/>
    <col min="11" max="11" width="7.50390625" style="24" bestFit="1" customWidth="1"/>
    <col min="12" max="12" width="12.375" style="25" customWidth="1"/>
    <col min="13" max="13" width="7.50390625" style="26" customWidth="1"/>
    <col min="14" max="14" width="8.50390625" style="26" customWidth="1"/>
  </cols>
  <sheetData>
    <row r="1" ht="27.75" customHeight="1"/>
    <row r="2" spans="1:14" ht="33" customHeight="1">
      <c r="A2" s="291" t="s">
        <v>313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1:14" s="19" customFormat="1" ht="26.25" customHeight="1">
      <c r="A3" s="27"/>
      <c r="B3" s="28"/>
      <c r="C3" s="28"/>
      <c r="D3" s="29"/>
      <c r="E3" s="29"/>
      <c r="F3" s="293"/>
      <c r="G3" s="293"/>
      <c r="H3" s="30"/>
      <c r="I3" s="36"/>
      <c r="J3" s="37"/>
      <c r="K3" s="37"/>
      <c r="L3" s="294"/>
      <c r="M3" s="294"/>
      <c r="N3" s="38"/>
    </row>
    <row r="4" spans="1:14" s="20" customFormat="1" ht="32.25" customHeight="1">
      <c r="A4" s="225"/>
      <c r="B4" s="295" t="s">
        <v>257</v>
      </c>
      <c r="C4" s="295"/>
      <c r="D4" s="296" t="s">
        <v>39</v>
      </c>
      <c r="E4" s="296"/>
      <c r="F4" s="296" t="s">
        <v>46</v>
      </c>
      <c r="G4" s="296"/>
      <c r="H4" s="296"/>
      <c r="I4" s="296" t="s">
        <v>30</v>
      </c>
      <c r="J4" s="296"/>
      <c r="K4" s="296"/>
      <c r="L4" s="296" t="s">
        <v>258</v>
      </c>
      <c r="M4" s="296"/>
      <c r="N4" s="297"/>
    </row>
    <row r="5" spans="1:14" s="20" customFormat="1" ht="35.25">
      <c r="A5" s="225"/>
      <c r="B5" s="231" t="s">
        <v>259</v>
      </c>
      <c r="C5" s="231" t="s">
        <v>260</v>
      </c>
      <c r="D5" s="231" t="s">
        <v>103</v>
      </c>
      <c r="E5" s="231" t="s">
        <v>260</v>
      </c>
      <c r="F5" s="2" t="s">
        <v>193</v>
      </c>
      <c r="G5" s="231" t="s">
        <v>103</v>
      </c>
      <c r="H5" s="231" t="s">
        <v>260</v>
      </c>
      <c r="I5" s="2" t="s">
        <v>193</v>
      </c>
      <c r="J5" s="231" t="s">
        <v>103</v>
      </c>
      <c r="K5" s="231" t="s">
        <v>260</v>
      </c>
      <c r="L5" s="2" t="s">
        <v>193</v>
      </c>
      <c r="M5" s="231" t="s">
        <v>103</v>
      </c>
      <c r="N5" s="5" t="s">
        <v>260</v>
      </c>
    </row>
    <row r="6" spans="1:14" s="21" customFormat="1" ht="30" customHeight="1">
      <c r="A6" s="31" t="s">
        <v>104</v>
      </c>
      <c r="B6" s="32">
        <v>7.2</v>
      </c>
      <c r="C6" s="32" t="s">
        <v>38</v>
      </c>
      <c r="D6" s="32">
        <v>14</v>
      </c>
      <c r="E6" s="32" t="s">
        <v>38</v>
      </c>
      <c r="F6" s="39">
        <f>4195292.7983463/10000</f>
        <v>419.52927983462996</v>
      </c>
      <c r="G6" s="32">
        <v>9.88617099132891</v>
      </c>
      <c r="H6" s="32" t="s">
        <v>38</v>
      </c>
      <c r="I6" s="39">
        <f>'[1]Sheet1'!B3/10000</f>
        <v>118.1365</v>
      </c>
      <c r="J6" s="32">
        <f>'[1]Sheet1'!C3</f>
        <v>5.591963546722283</v>
      </c>
      <c r="K6" s="32" t="s">
        <v>38</v>
      </c>
      <c r="L6" s="39">
        <v>49.2632</v>
      </c>
      <c r="M6" s="32">
        <v>7.014815136638134</v>
      </c>
      <c r="N6" s="232" t="s">
        <v>38</v>
      </c>
    </row>
    <row r="7" spans="1:14" s="20" customFormat="1" ht="30" customHeight="1">
      <c r="A7" s="33" t="s">
        <v>261</v>
      </c>
      <c r="B7" s="34">
        <v>-5.5</v>
      </c>
      <c r="C7" s="233">
        <f>RANK(B7,$B$7:$B$18,0)</f>
        <v>11</v>
      </c>
      <c r="D7" s="34">
        <v>15.1</v>
      </c>
      <c r="E7" s="233">
        <f>RANK(D7,$D$7:$D$18,0)</f>
        <v>2</v>
      </c>
      <c r="F7" s="40">
        <f>1467218.12931315/10000</f>
        <v>146.721812931315</v>
      </c>
      <c r="G7" s="34">
        <v>9.87109150100001</v>
      </c>
      <c r="H7" s="233">
        <f>RANK(G7,$G$7:$G$18,0)</f>
        <v>7</v>
      </c>
      <c r="I7" s="248">
        <f>'[1]Sheet1'!B11/10000</f>
        <v>9.3288</v>
      </c>
      <c r="J7" s="250">
        <f>'[1]Sheet1'!C11</f>
        <v>-14.174525047150283</v>
      </c>
      <c r="K7" s="233">
        <f>RANK(J7,$J$7:$J$18,0)</f>
        <v>11</v>
      </c>
      <c r="L7" s="40">
        <v>2.8391</v>
      </c>
      <c r="M7" s="34">
        <v>-20.404272617679226</v>
      </c>
      <c r="N7" s="234">
        <f>RANK(M7,$M$7:$M$18,0)</f>
        <v>11</v>
      </c>
    </row>
    <row r="8" spans="1:14" s="20" customFormat="1" ht="30" customHeight="1">
      <c r="A8" s="33" t="s">
        <v>107</v>
      </c>
      <c r="B8" s="34">
        <v>3.4</v>
      </c>
      <c r="C8" s="233">
        <f aca="true" t="shared" si="0" ref="C8:C18">RANK(B8,$B$7:$B$18,0)</f>
        <v>10</v>
      </c>
      <c r="D8" s="34">
        <v>14.6</v>
      </c>
      <c r="E8" s="233">
        <f aca="true" t="shared" si="1" ref="E8:E18">RANK(D8,$D$7:$D$18,0)</f>
        <v>7</v>
      </c>
      <c r="F8" s="40">
        <f>89954.1300980169/10000</f>
        <v>8.995413009801691</v>
      </c>
      <c r="G8" s="34">
        <v>9.710999999999999</v>
      </c>
      <c r="H8" s="233">
        <f aca="true" t="shared" si="2" ref="H8:H18">RANK(G8,$G$7:$G$18,0)</f>
        <v>9</v>
      </c>
      <c r="I8" s="248">
        <f>'[1]Sheet1'!B12/10000</f>
        <v>4.3265</v>
      </c>
      <c r="J8" s="250">
        <f>'[1]Sheet1'!C12</f>
        <v>30.729717479981872</v>
      </c>
      <c r="K8" s="233">
        <f aca="true" t="shared" si="3" ref="K8:K18">RANK(J8,$J$7:$J$18,0)</f>
        <v>2</v>
      </c>
      <c r="L8" s="40">
        <v>1.2183</v>
      </c>
      <c r="M8" s="34">
        <v>21.76911544227886</v>
      </c>
      <c r="N8" s="234">
        <f aca="true" t="shared" si="4" ref="N8:N18">RANK(M8,$M$7:$M$18,0)</f>
        <v>4</v>
      </c>
    </row>
    <row r="9" spans="1:14" s="20" customFormat="1" ht="30" customHeight="1">
      <c r="A9" s="33" t="s">
        <v>108</v>
      </c>
      <c r="B9" s="34">
        <v>8.2</v>
      </c>
      <c r="C9" s="233">
        <f t="shared" si="0"/>
        <v>8</v>
      </c>
      <c r="D9" s="34">
        <v>6.2</v>
      </c>
      <c r="E9" s="233">
        <f t="shared" si="1"/>
        <v>12</v>
      </c>
      <c r="F9" s="40">
        <f>102626.514817853/10000</f>
        <v>10.262651481785301</v>
      </c>
      <c r="G9" s="34">
        <v>9.801240000000007</v>
      </c>
      <c r="H9" s="233">
        <f t="shared" si="2"/>
        <v>8</v>
      </c>
      <c r="I9" s="248">
        <v>1.626</v>
      </c>
      <c r="J9" s="249">
        <f>'[1]Sheet1'!C13</f>
        <v>39.39134162023146</v>
      </c>
      <c r="K9" s="233">
        <f t="shared" si="3"/>
        <v>1</v>
      </c>
      <c r="L9" s="40">
        <v>0.822</v>
      </c>
      <c r="M9" s="34">
        <v>36.6810774858663</v>
      </c>
      <c r="N9" s="234">
        <f t="shared" si="4"/>
        <v>1</v>
      </c>
    </row>
    <row r="10" spans="1:14" s="20" customFormat="1" ht="30" customHeight="1">
      <c r="A10" s="33" t="s">
        <v>109</v>
      </c>
      <c r="B10" s="34">
        <v>8.8</v>
      </c>
      <c r="C10" s="233">
        <f t="shared" si="0"/>
        <v>1</v>
      </c>
      <c r="D10" s="34">
        <v>14.1</v>
      </c>
      <c r="E10" s="233">
        <f t="shared" si="1"/>
        <v>8</v>
      </c>
      <c r="F10" s="40">
        <f>361065.23681381/10000</f>
        <v>36.106523681381</v>
      </c>
      <c r="G10" s="34">
        <v>9.421210000000002</v>
      </c>
      <c r="H10" s="233">
        <f t="shared" si="2"/>
        <v>12</v>
      </c>
      <c r="I10" s="248">
        <v>5.0865</v>
      </c>
      <c r="J10" s="34">
        <v>16.84507948176055</v>
      </c>
      <c r="K10" s="233">
        <f t="shared" si="3"/>
        <v>5</v>
      </c>
      <c r="L10" s="40">
        <v>2.9857</v>
      </c>
      <c r="M10" s="34">
        <v>6.742697794143936</v>
      </c>
      <c r="N10" s="234">
        <f t="shared" si="4"/>
        <v>9</v>
      </c>
    </row>
    <row r="11" spans="1:14" s="20" customFormat="1" ht="30" customHeight="1">
      <c r="A11" s="33" t="s">
        <v>110</v>
      </c>
      <c r="B11" s="34">
        <v>8.5</v>
      </c>
      <c r="C11" s="233">
        <f t="shared" si="0"/>
        <v>4</v>
      </c>
      <c r="D11" s="34">
        <v>14</v>
      </c>
      <c r="E11" s="233">
        <f t="shared" si="1"/>
        <v>9</v>
      </c>
      <c r="F11" s="40">
        <f>368138.787833309/10000</f>
        <v>36.8138787833309</v>
      </c>
      <c r="G11" s="34">
        <v>10.311209999999988</v>
      </c>
      <c r="H11" s="233">
        <f t="shared" si="2"/>
        <v>3</v>
      </c>
      <c r="I11" s="248">
        <v>4.1897</v>
      </c>
      <c r="J11" s="34">
        <v>23.58632488717147</v>
      </c>
      <c r="K11" s="233">
        <f t="shared" si="3"/>
        <v>3</v>
      </c>
      <c r="L11" s="40">
        <v>2.4192</v>
      </c>
      <c r="M11" s="34">
        <v>29.147982062780272</v>
      </c>
      <c r="N11" s="234">
        <f t="shared" si="4"/>
        <v>2</v>
      </c>
    </row>
    <row r="12" spans="1:14" s="20" customFormat="1" ht="30" customHeight="1">
      <c r="A12" s="33" t="s">
        <v>111</v>
      </c>
      <c r="B12" s="34">
        <v>8.7</v>
      </c>
      <c r="C12" s="233">
        <f t="shared" si="0"/>
        <v>2</v>
      </c>
      <c r="D12" s="34">
        <v>15.2</v>
      </c>
      <c r="E12" s="233">
        <f t="shared" si="1"/>
        <v>1</v>
      </c>
      <c r="F12" s="40">
        <f>309130.888117985/10000</f>
        <v>30.9130888117985</v>
      </c>
      <c r="G12" s="34">
        <v>9.511209999999991</v>
      </c>
      <c r="H12" s="233">
        <f t="shared" si="2"/>
        <v>11</v>
      </c>
      <c r="I12" s="248">
        <v>5.7133</v>
      </c>
      <c r="J12" s="34">
        <v>16.50285481239804</v>
      </c>
      <c r="K12" s="233">
        <f t="shared" si="3"/>
        <v>6</v>
      </c>
      <c r="L12" s="40">
        <v>3.61</v>
      </c>
      <c r="M12" s="34">
        <v>10.087826299097344</v>
      </c>
      <c r="N12" s="234">
        <f t="shared" si="4"/>
        <v>8</v>
      </c>
    </row>
    <row r="13" spans="1:14" s="20" customFormat="1" ht="30" customHeight="1">
      <c r="A13" s="33" t="s">
        <v>276</v>
      </c>
      <c r="B13" s="34">
        <v>8.6</v>
      </c>
      <c r="C13" s="233">
        <f t="shared" si="0"/>
        <v>3</v>
      </c>
      <c r="D13" s="34">
        <v>15</v>
      </c>
      <c r="E13" s="233">
        <f t="shared" si="1"/>
        <v>3</v>
      </c>
      <c r="F13" s="40">
        <f>370434.570444383/10000</f>
        <v>37.0434570444383</v>
      </c>
      <c r="G13" s="34">
        <v>10.11120000000001</v>
      </c>
      <c r="H13" s="233">
        <f t="shared" si="2"/>
        <v>5</v>
      </c>
      <c r="I13" s="248">
        <v>6.6814</v>
      </c>
      <c r="J13" s="34">
        <v>6.692429299139292</v>
      </c>
      <c r="K13" s="233">
        <f t="shared" si="3"/>
        <v>9</v>
      </c>
      <c r="L13" s="40">
        <v>3.6659</v>
      </c>
      <c r="M13" s="34">
        <v>11.161986779064833</v>
      </c>
      <c r="N13" s="234">
        <f t="shared" si="4"/>
        <v>7</v>
      </c>
    </row>
    <row r="14" spans="1:14" s="20" customFormat="1" ht="30" customHeight="1">
      <c r="A14" s="33" t="s">
        <v>113</v>
      </c>
      <c r="B14" s="34">
        <v>3.6</v>
      </c>
      <c r="C14" s="233">
        <f t="shared" si="0"/>
        <v>9</v>
      </c>
      <c r="D14" s="34">
        <v>6.5</v>
      </c>
      <c r="E14" s="233">
        <f t="shared" si="1"/>
        <v>11</v>
      </c>
      <c r="F14" s="40">
        <f>281828.877501187/10000</f>
        <v>28.1828877501187</v>
      </c>
      <c r="G14" s="34">
        <v>9.611199999999997</v>
      </c>
      <c r="H14" s="233">
        <f t="shared" si="2"/>
        <v>10</v>
      </c>
      <c r="I14" s="248">
        <v>6.6071</v>
      </c>
      <c r="J14" s="34">
        <v>8.920211012199147</v>
      </c>
      <c r="K14" s="233">
        <f t="shared" si="3"/>
        <v>8</v>
      </c>
      <c r="L14" s="40">
        <v>3.5804</v>
      </c>
      <c r="M14" s="34">
        <v>11.34815736277406</v>
      </c>
      <c r="N14" s="234">
        <f t="shared" si="4"/>
        <v>6</v>
      </c>
    </row>
    <row r="15" spans="1:14" s="20" customFormat="1" ht="30" customHeight="1">
      <c r="A15" s="33" t="s">
        <v>114</v>
      </c>
      <c r="B15" s="34">
        <v>8.3</v>
      </c>
      <c r="C15" s="233">
        <f t="shared" si="0"/>
        <v>6</v>
      </c>
      <c r="D15" s="34">
        <v>14.8</v>
      </c>
      <c r="E15" s="233">
        <f t="shared" si="1"/>
        <v>4</v>
      </c>
      <c r="F15" s="40">
        <f>253585.460230717/10000</f>
        <v>25.3585460230717</v>
      </c>
      <c r="G15" s="34">
        <v>10.412139999999994</v>
      </c>
      <c r="H15" s="233">
        <f t="shared" si="2"/>
        <v>2</v>
      </c>
      <c r="I15" s="248">
        <v>3.8538</v>
      </c>
      <c r="J15" s="34">
        <v>-1.8065075037582545</v>
      </c>
      <c r="K15" s="233">
        <f t="shared" si="3"/>
        <v>10</v>
      </c>
      <c r="L15" s="40">
        <v>2.1117</v>
      </c>
      <c r="M15" s="34">
        <v>-11.000126438234929</v>
      </c>
      <c r="N15" s="234">
        <f t="shared" si="4"/>
        <v>10</v>
      </c>
    </row>
    <row r="16" spans="1:14" s="20" customFormat="1" ht="42.75" customHeight="1">
      <c r="A16" s="33" t="s">
        <v>262</v>
      </c>
      <c r="B16" s="34">
        <v>8.3</v>
      </c>
      <c r="C16" s="233">
        <f t="shared" si="0"/>
        <v>6</v>
      </c>
      <c r="D16" s="34">
        <v>14.7</v>
      </c>
      <c r="E16" s="233">
        <f t="shared" si="1"/>
        <v>5</v>
      </c>
      <c r="F16" s="40">
        <f>390301.990861282/10000</f>
        <v>39.0301990861282</v>
      </c>
      <c r="G16" s="34">
        <v>10.001539999999991</v>
      </c>
      <c r="H16" s="233">
        <f t="shared" si="2"/>
        <v>6</v>
      </c>
      <c r="I16" s="248">
        <v>13.031</v>
      </c>
      <c r="J16" s="34">
        <v>21.667927135561087</v>
      </c>
      <c r="K16" s="233">
        <f t="shared" si="3"/>
        <v>4</v>
      </c>
      <c r="L16" s="40">
        <v>2.9574</v>
      </c>
      <c r="M16" s="34">
        <v>12.133161446879498</v>
      </c>
      <c r="N16" s="234">
        <f t="shared" si="4"/>
        <v>5</v>
      </c>
    </row>
    <row r="17" spans="1:14" s="20" customFormat="1" ht="30" customHeight="1">
      <c r="A17" s="33" t="s">
        <v>263</v>
      </c>
      <c r="B17" s="34">
        <v>-8</v>
      </c>
      <c r="C17" s="233">
        <f t="shared" si="0"/>
        <v>12</v>
      </c>
      <c r="D17" s="34">
        <v>13.1</v>
      </c>
      <c r="E17" s="233">
        <f t="shared" si="1"/>
        <v>10</v>
      </c>
      <c r="F17" s="40">
        <f>78826.5740005972/10000</f>
        <v>7.8826574000597205</v>
      </c>
      <c r="G17" s="34">
        <v>10.510449999999992</v>
      </c>
      <c r="H17" s="233">
        <f t="shared" si="2"/>
        <v>1</v>
      </c>
      <c r="I17" s="248">
        <v>1.8947</v>
      </c>
      <c r="J17" s="34">
        <v>-27.039932226885895</v>
      </c>
      <c r="K17" s="233">
        <f t="shared" si="3"/>
        <v>12</v>
      </c>
      <c r="L17" s="40">
        <v>0.6155</v>
      </c>
      <c r="M17" s="34">
        <v>-33.91668456087609</v>
      </c>
      <c r="N17" s="234">
        <f t="shared" si="4"/>
        <v>12</v>
      </c>
    </row>
    <row r="18" spans="1:14" s="20" customFormat="1" ht="30" customHeight="1">
      <c r="A18" s="33" t="s">
        <v>115</v>
      </c>
      <c r="B18" s="34">
        <v>8.4</v>
      </c>
      <c r="C18" s="233">
        <f t="shared" si="0"/>
        <v>5</v>
      </c>
      <c r="D18" s="34">
        <v>14.7</v>
      </c>
      <c r="E18" s="233">
        <f t="shared" si="1"/>
        <v>5</v>
      </c>
      <c r="F18" s="40">
        <f>35445.8433899526/10000</f>
        <v>3.54458433899526</v>
      </c>
      <c r="G18" s="34">
        <v>10.200999999999993</v>
      </c>
      <c r="H18" s="233">
        <f t="shared" si="2"/>
        <v>4</v>
      </c>
      <c r="I18" s="248">
        <v>1.0081</v>
      </c>
      <c r="J18" s="34">
        <v>16.30133825565298</v>
      </c>
      <c r="K18" s="233">
        <f t="shared" si="3"/>
        <v>7</v>
      </c>
      <c r="L18" s="40">
        <v>0.6003</v>
      </c>
      <c r="M18" s="34">
        <v>27.913914340507134</v>
      </c>
      <c r="N18" s="234">
        <f t="shared" si="4"/>
        <v>3</v>
      </c>
    </row>
    <row r="19" spans="1:14" s="20" customFormat="1" ht="65.25" customHeight="1">
      <c r="A19" s="292"/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35"/>
    </row>
    <row r="20" spans="1:5" ht="15.75">
      <c r="A20" s="22" t="s">
        <v>31</v>
      </c>
      <c r="D20" s="25"/>
      <c r="E20" s="25"/>
    </row>
    <row r="21" spans="4:5" ht="15.75">
      <c r="D21" s="25"/>
      <c r="E21" s="25"/>
    </row>
    <row r="22" spans="4:5" ht="15.75">
      <c r="D22" s="25"/>
      <c r="E22" s="25"/>
    </row>
    <row r="23" spans="4:5" ht="15.75">
      <c r="D23" s="25"/>
      <c r="E23" s="25"/>
    </row>
    <row r="24" spans="4:5" ht="15.75">
      <c r="D24" s="25"/>
      <c r="E24" s="25"/>
    </row>
    <row r="25" spans="4:5" ht="15.75">
      <c r="D25" s="25"/>
      <c r="E25" s="25"/>
    </row>
    <row r="26" spans="4:5" ht="15.75">
      <c r="D26" s="25"/>
      <c r="E26" s="25"/>
    </row>
    <row r="27" spans="4:5" ht="15.75">
      <c r="D27" s="25"/>
      <c r="E27" s="25"/>
    </row>
    <row r="28" spans="4:5" ht="15.75">
      <c r="D28" s="25"/>
      <c r="E28" s="25"/>
    </row>
    <row r="29" spans="4:5" ht="15.75">
      <c r="D29" s="25"/>
      <c r="E29" s="25"/>
    </row>
    <row r="30" spans="4:5" ht="15.75">
      <c r="D30" s="25"/>
      <c r="E30" s="25"/>
    </row>
    <row r="31" spans="4:5" ht="15.75">
      <c r="D31" s="25"/>
      <c r="E31" s="25"/>
    </row>
    <row r="32" spans="4:5" ht="15.75">
      <c r="D32" s="25"/>
      <c r="E32" s="25"/>
    </row>
    <row r="33" spans="4:5" ht="15.75">
      <c r="D33" s="25"/>
      <c r="E33" s="25"/>
    </row>
    <row r="34" spans="4:5" ht="15.75">
      <c r="D34" s="25"/>
      <c r="E34" s="25"/>
    </row>
    <row r="35" spans="4:5" ht="15.75">
      <c r="D35" s="25"/>
      <c r="E35" s="25"/>
    </row>
    <row r="36" spans="4:5" ht="15.75">
      <c r="D36" s="25"/>
      <c r="E36" s="25"/>
    </row>
    <row r="37" spans="4:5" ht="15.75">
      <c r="D37" s="25"/>
      <c r="E37" s="25"/>
    </row>
    <row r="38" spans="4:5" ht="15.75">
      <c r="D38" s="25"/>
      <c r="E38" s="25"/>
    </row>
    <row r="39" spans="4:5" ht="15.75">
      <c r="D39" s="25"/>
      <c r="E39" s="25"/>
    </row>
    <row r="40" spans="4:5" ht="15.75">
      <c r="D40" s="25"/>
      <c r="E40" s="25"/>
    </row>
    <row r="41" spans="4:5" ht="15.75">
      <c r="D41" s="25"/>
      <c r="E41" s="25"/>
    </row>
    <row r="42" spans="4:5" ht="15.75">
      <c r="D42" s="25"/>
      <c r="E42" s="25"/>
    </row>
    <row r="43" spans="4:5" ht="15.75">
      <c r="D43" s="25"/>
      <c r="E43" s="25"/>
    </row>
    <row r="44" spans="4:5" ht="15.75">
      <c r="D44" s="25"/>
      <c r="E44" s="25"/>
    </row>
    <row r="45" spans="4:5" ht="15.75">
      <c r="D45" s="25"/>
      <c r="E45" s="25"/>
    </row>
  </sheetData>
  <sheetProtection/>
  <mergeCells count="9">
    <mergeCell ref="A2:N2"/>
    <mergeCell ref="A19:M19"/>
    <mergeCell ref="F3:G3"/>
    <mergeCell ref="L3:M3"/>
    <mergeCell ref="B4:C4"/>
    <mergeCell ref="D4:E4"/>
    <mergeCell ref="F4:H4"/>
    <mergeCell ref="I4:K4"/>
    <mergeCell ref="L4:N4"/>
  </mergeCells>
  <printOptions horizontalCentered="1"/>
  <pageMargins left="0.39" right="0.39" top="0.51" bottom="0.43" header="0.47" footer="0.51"/>
  <pageSetup fitToHeight="1" fitToWidth="1"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S13"/>
  <sheetViews>
    <sheetView tabSelected="1" zoomScalePageLayoutView="0" workbookViewId="0" topLeftCell="A1">
      <selection activeCell="H10" sqref="H10"/>
    </sheetView>
  </sheetViews>
  <sheetFormatPr defaultColWidth="8.00390625" defaultRowHeight="14.25"/>
  <cols>
    <col min="1" max="1" width="29.375" style="8" customWidth="1"/>
    <col min="2" max="2" width="7.125" style="7" bestFit="1" customWidth="1"/>
    <col min="3" max="3" width="14.375" style="7" customWidth="1"/>
    <col min="4" max="4" width="15.50390625" style="7" customWidth="1"/>
    <col min="5" max="32" width="9.00390625" style="8" customWidth="1"/>
    <col min="33" max="128" width="8.00390625" style="8" customWidth="1"/>
    <col min="129" max="149" width="9.00390625" style="8" customWidth="1"/>
    <col min="150" max="16384" width="8.00390625" style="8" customWidth="1"/>
  </cols>
  <sheetData>
    <row r="1" spans="1:4" ht="31.5" customHeight="1">
      <c r="A1" s="298" t="s">
        <v>311</v>
      </c>
      <c r="B1" s="298"/>
      <c r="C1" s="298"/>
      <c r="D1" s="298"/>
    </row>
    <row r="2" spans="1:4" ht="15.75" customHeight="1">
      <c r="A2" s="236"/>
      <c r="B2" s="236"/>
      <c r="C2" s="236"/>
      <c r="D2" s="236"/>
    </row>
    <row r="3" spans="1:4" s="6" customFormat="1" ht="27.75" customHeight="1">
      <c r="A3" s="10" t="s">
        <v>21</v>
      </c>
      <c r="B3" s="11" t="s">
        <v>22</v>
      </c>
      <c r="C3" s="12" t="s">
        <v>177</v>
      </c>
      <c r="D3" s="13" t="s">
        <v>24</v>
      </c>
    </row>
    <row r="4" spans="1:4" s="6" customFormat="1" ht="34.5" customHeight="1">
      <c r="A4" s="14" t="s">
        <v>264</v>
      </c>
      <c r="B4" s="15" t="s">
        <v>26</v>
      </c>
      <c r="C4" s="16">
        <f>'[11]Sheet2'!$C$4</f>
        <v>11.4155</v>
      </c>
      <c r="D4" s="16">
        <f>'[12]Sheet2'!$D$4</f>
        <v>57.8</v>
      </c>
    </row>
    <row r="5" spans="1:9" s="6" customFormat="1" ht="34.5" customHeight="1">
      <c r="A5" s="14" t="s">
        <v>30</v>
      </c>
      <c r="B5" s="15" t="s">
        <v>26</v>
      </c>
      <c r="C5" s="16">
        <f>'[11]Sheet2'!$C$5</f>
        <v>2.3842</v>
      </c>
      <c r="D5" s="16">
        <f>'[12]Sheet2'!$D$5</f>
        <v>-16.4</v>
      </c>
      <c r="I5" s="6" t="s">
        <v>277</v>
      </c>
    </row>
    <row r="6" spans="1:4" s="6" customFormat="1" ht="34.5" customHeight="1">
      <c r="A6" s="14" t="s">
        <v>305</v>
      </c>
      <c r="B6" s="15" t="s">
        <v>26</v>
      </c>
      <c r="C6" s="16">
        <f>'[11]Sheet2'!$C$6</f>
        <v>1.0975</v>
      </c>
      <c r="D6" s="16">
        <f>'[12]Sheet2'!$D$6</f>
        <v>21.5</v>
      </c>
    </row>
    <row r="7" spans="1:4" s="6" customFormat="1" ht="34.5" customHeight="1">
      <c r="A7" s="14" t="s">
        <v>257</v>
      </c>
      <c r="B7" s="15" t="s">
        <v>26</v>
      </c>
      <c r="C7" s="16">
        <f>'[11]Sheet2'!$C$7</f>
        <v>15.1334</v>
      </c>
      <c r="D7" s="16">
        <f>'[12]Sheet2'!$D$7</f>
        <v>3</v>
      </c>
    </row>
    <row r="8" spans="1:4" s="6" customFormat="1" ht="34.5" customHeight="1">
      <c r="A8" s="14" t="s">
        <v>39</v>
      </c>
      <c r="B8" s="15" t="s">
        <v>26</v>
      </c>
      <c r="C8" s="16">
        <f>'[11]Sheet2'!$C$8</f>
        <v>32.3962</v>
      </c>
      <c r="D8" s="16">
        <f>'[12]Sheet2'!$D$8</f>
        <v>19.8</v>
      </c>
    </row>
    <row r="9" spans="1:4" s="6" customFormat="1" ht="34.5" customHeight="1">
      <c r="A9" s="14" t="s">
        <v>306</v>
      </c>
      <c r="B9" s="15" t="s">
        <v>307</v>
      </c>
      <c r="C9" s="16">
        <f>'[11]Sheet2'!$C$9</f>
        <v>8.67358</v>
      </c>
      <c r="D9" s="16">
        <f>'[12]Sheet2'!$D$9</f>
        <v>9.1</v>
      </c>
    </row>
    <row r="10" spans="1:4" s="6" customFormat="1" ht="34.5" customHeight="1">
      <c r="A10" s="14" t="s">
        <v>265</v>
      </c>
      <c r="B10" s="15" t="s">
        <v>266</v>
      </c>
      <c r="C10" s="16">
        <f>'[11]Sheet2'!$C$10</f>
        <v>20.12255</v>
      </c>
      <c r="D10" s="16">
        <f>'[12]Sheet2'!$D$10</f>
        <v>14.32</v>
      </c>
    </row>
    <row r="11" spans="1:4" s="6" customFormat="1" ht="34.5" customHeight="1">
      <c r="A11" s="14" t="s">
        <v>47</v>
      </c>
      <c r="B11" s="15" t="s">
        <v>51</v>
      </c>
      <c r="C11" s="16">
        <f>'[11]Sheet2'!$C$11</f>
        <v>11.0894</v>
      </c>
      <c r="D11" s="16">
        <f>'[12]Sheet2'!$D$11</f>
        <v>51</v>
      </c>
    </row>
    <row r="12" spans="1:4" ht="32.25" customHeight="1">
      <c r="A12" s="299" t="s">
        <v>308</v>
      </c>
      <c r="B12" s="299"/>
      <c r="C12" s="299"/>
      <c r="D12" s="299"/>
    </row>
    <row r="13" spans="1:149" s="7" customFormat="1" ht="15.75">
      <c r="A13" s="1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</row>
  </sheetData>
  <sheetProtection/>
  <mergeCells count="2">
    <mergeCell ref="A1:D1"/>
    <mergeCell ref="A12:D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S32"/>
  <sheetViews>
    <sheetView zoomScalePageLayoutView="0" workbookViewId="0" topLeftCell="A1">
      <selection activeCell="D8" sqref="D8"/>
    </sheetView>
  </sheetViews>
  <sheetFormatPr defaultColWidth="8.00390625" defaultRowHeight="14.25"/>
  <cols>
    <col min="1" max="1" width="30.75390625" style="8" customWidth="1"/>
    <col min="2" max="2" width="11.375" style="7" customWidth="1"/>
    <col min="3" max="3" width="17.00390625" style="7" customWidth="1"/>
    <col min="4" max="4" width="14.75390625" style="7" customWidth="1"/>
    <col min="5" max="31" width="9.00390625" style="8" customWidth="1"/>
    <col min="32" max="127" width="8.00390625" style="8" customWidth="1"/>
    <col min="128" max="149" width="9.00390625" style="8" customWidth="1"/>
    <col min="150" max="16384" width="8.00390625" style="8" customWidth="1"/>
  </cols>
  <sheetData>
    <row r="1" spans="1:4" ht="21.75" customHeight="1">
      <c r="A1" s="258" t="s">
        <v>309</v>
      </c>
      <c r="B1" s="258"/>
      <c r="C1" s="258"/>
      <c r="D1" s="258"/>
    </row>
    <row r="2" spans="1:4" ht="0.75" customHeight="1">
      <c r="A2" s="9"/>
      <c r="B2" s="9"/>
      <c r="C2" s="9"/>
      <c r="D2" s="9"/>
    </row>
    <row r="3" spans="1:4" s="6" customFormat="1" ht="27.75" customHeight="1">
      <c r="A3" s="10" t="s">
        <v>21</v>
      </c>
      <c r="B3" s="11" t="s">
        <v>22</v>
      </c>
      <c r="C3" s="12" t="s">
        <v>23</v>
      </c>
      <c r="D3" s="13" t="s">
        <v>24</v>
      </c>
    </row>
    <row r="4" spans="1:4" s="6" customFormat="1" ht="22.5" customHeight="1">
      <c r="A4" s="203" t="s">
        <v>25</v>
      </c>
      <c r="B4" s="15" t="s">
        <v>26</v>
      </c>
      <c r="C4" s="260" t="s">
        <v>310</v>
      </c>
      <c r="D4" s="261"/>
    </row>
    <row r="5" spans="1:4" s="6" customFormat="1" ht="22.5" customHeight="1">
      <c r="A5" s="203" t="s">
        <v>27</v>
      </c>
      <c r="B5" s="15" t="s">
        <v>26</v>
      </c>
      <c r="C5" s="262"/>
      <c r="D5" s="263"/>
    </row>
    <row r="6" spans="1:4" s="6" customFormat="1" ht="22.5" customHeight="1">
      <c r="A6" s="203" t="s">
        <v>28</v>
      </c>
      <c r="B6" s="15" t="s">
        <v>26</v>
      </c>
      <c r="C6" s="262"/>
      <c r="D6" s="263"/>
    </row>
    <row r="7" spans="1:4" s="6" customFormat="1" ht="22.5" customHeight="1">
      <c r="A7" s="203" t="s">
        <v>29</v>
      </c>
      <c r="B7" s="15" t="s">
        <v>26</v>
      </c>
      <c r="C7" s="264"/>
      <c r="D7" s="265"/>
    </row>
    <row r="8" spans="1:4" s="6" customFormat="1" ht="22.5" customHeight="1">
      <c r="A8" s="14" t="s">
        <v>30</v>
      </c>
      <c r="B8" s="15" t="s">
        <v>26</v>
      </c>
      <c r="C8" s="204">
        <f>'[1]Sheet2'!$C$6/10000</f>
        <v>118.1365</v>
      </c>
      <c r="D8" s="237">
        <f>'[1]Sheet2'!$E$6</f>
        <v>5.6</v>
      </c>
    </row>
    <row r="9" spans="1:4" s="6" customFormat="1" ht="22.5" customHeight="1">
      <c r="A9" s="14" t="s">
        <v>32</v>
      </c>
      <c r="B9" s="15" t="s">
        <v>26</v>
      </c>
      <c r="C9" s="204">
        <f>'财政金融'!C8</f>
        <v>49.27</v>
      </c>
      <c r="D9" s="237">
        <f>'财政金融'!D8</f>
        <v>7</v>
      </c>
    </row>
    <row r="10" spans="1:4" s="6" customFormat="1" ht="22.5" customHeight="1">
      <c r="A10" s="14" t="s">
        <v>33</v>
      </c>
      <c r="B10" s="15" t="s">
        <v>26</v>
      </c>
      <c r="C10" s="204">
        <f>'[1]Sheet2'!$C$12/10000</f>
        <v>174.653</v>
      </c>
      <c r="D10" s="237">
        <f>'[1]Sheet2'!$E$12</f>
        <v>7.375226473917151</v>
      </c>
    </row>
    <row r="11" spans="1:4" s="6" customFormat="1" ht="22.5" customHeight="1">
      <c r="A11" s="14" t="s">
        <v>34</v>
      </c>
      <c r="B11" s="15" t="s">
        <v>35</v>
      </c>
      <c r="C11" s="204">
        <f>'用电量'!B5/10000</f>
        <v>49.68631562</v>
      </c>
      <c r="D11" s="237">
        <f>'用电量'!C5</f>
        <v>4.94</v>
      </c>
    </row>
    <row r="12" spans="1:4" s="6" customFormat="1" ht="22.5" customHeight="1">
      <c r="A12" s="14" t="s">
        <v>36</v>
      </c>
      <c r="B12" s="15" t="s">
        <v>35</v>
      </c>
      <c r="C12" s="204">
        <f>'用电量'!D5/10000</f>
        <v>23.644305300000003</v>
      </c>
      <c r="D12" s="237">
        <f>'用电量'!E5</f>
        <v>-7.9</v>
      </c>
    </row>
    <row r="13" spans="1:4" s="6" customFormat="1" ht="22.5" customHeight="1">
      <c r="A13" s="14" t="s">
        <v>37</v>
      </c>
      <c r="B13" s="15" t="s">
        <v>26</v>
      </c>
      <c r="C13" s="205" t="s">
        <v>38</v>
      </c>
      <c r="D13" s="237">
        <f>'规模工业生产主要分类'!B4</f>
        <v>7.2</v>
      </c>
    </row>
    <row r="14" spans="1:6" s="6" customFormat="1" ht="22.5" customHeight="1">
      <c r="A14" s="17" t="s">
        <v>39</v>
      </c>
      <c r="B14" s="15" t="s">
        <v>26</v>
      </c>
      <c r="C14" s="205" t="s">
        <v>38</v>
      </c>
      <c r="D14" s="237">
        <f>'固定资产投资'!B5</f>
        <v>14</v>
      </c>
      <c r="F14" s="6" t="s">
        <v>40</v>
      </c>
    </row>
    <row r="15" spans="1:4" s="6" customFormat="1" ht="22.5" customHeight="1">
      <c r="A15" s="17" t="s">
        <v>41</v>
      </c>
      <c r="B15" s="15" t="s">
        <v>26</v>
      </c>
      <c r="C15" s="205" t="s">
        <v>38</v>
      </c>
      <c r="D15" s="237">
        <f>'固定资产投资'!B19</f>
        <v>32.1</v>
      </c>
    </row>
    <row r="16" spans="1:4" s="6" customFormat="1" ht="22.5" customHeight="1">
      <c r="A16" s="17" t="s">
        <v>42</v>
      </c>
      <c r="B16" s="15" t="s">
        <v>26</v>
      </c>
      <c r="C16" s="204">
        <f>'商品房建设与销售'!C4</f>
        <v>48.975</v>
      </c>
      <c r="D16" s="237">
        <f>'商品房建设与销售'!D4</f>
        <v>21.47</v>
      </c>
    </row>
    <row r="17" spans="1:4" s="6" customFormat="1" ht="22.5" customHeight="1">
      <c r="A17" s="17" t="s">
        <v>43</v>
      </c>
      <c r="B17" s="15" t="s">
        <v>44</v>
      </c>
      <c r="C17" s="204">
        <f>'商品房建设与销售'!C7</f>
        <v>128.9011</v>
      </c>
      <c r="D17" s="237">
        <f>'商品房建设与销售'!D7</f>
        <v>15.93</v>
      </c>
    </row>
    <row r="18" spans="1:4" s="6" customFormat="1" ht="22.5" customHeight="1">
      <c r="A18" s="17" t="s">
        <v>45</v>
      </c>
      <c r="B18" s="15" t="s">
        <v>26</v>
      </c>
      <c r="C18" s="204">
        <f>'商品房建设与销售'!C9</f>
        <v>83.4239</v>
      </c>
      <c r="D18" s="237">
        <f>'商品房建设与销售'!D9</f>
        <v>22.75</v>
      </c>
    </row>
    <row r="19" spans="1:4" s="6" customFormat="1" ht="22.5" customHeight="1">
      <c r="A19" s="206" t="s">
        <v>46</v>
      </c>
      <c r="B19" s="15" t="s">
        <v>26</v>
      </c>
      <c r="C19" s="204">
        <f>'国内贸易、旅游'!C5</f>
        <v>419.52927983462996</v>
      </c>
      <c r="D19" s="237">
        <f>'国内贸易、旅游'!D5</f>
        <v>9.9</v>
      </c>
    </row>
    <row r="20" spans="1:4" s="6" customFormat="1" ht="22.5" customHeight="1">
      <c r="A20" s="17" t="s">
        <v>47</v>
      </c>
      <c r="B20" s="15" t="s">
        <v>26</v>
      </c>
      <c r="C20" s="204">
        <v>86.83</v>
      </c>
      <c r="D20" s="237">
        <v>46.18</v>
      </c>
    </row>
    <row r="21" spans="1:4" s="6" customFormat="1" ht="22.5" customHeight="1">
      <c r="A21" s="17" t="s">
        <v>48</v>
      </c>
      <c r="B21" s="15" t="s">
        <v>26</v>
      </c>
      <c r="C21" s="204">
        <v>47.63</v>
      </c>
      <c r="D21" s="237">
        <v>63.95</v>
      </c>
    </row>
    <row r="22" spans="1:4" s="6" customFormat="1" ht="22.5" customHeight="1">
      <c r="A22" s="17" t="s">
        <v>49</v>
      </c>
      <c r="B22" s="15" t="s">
        <v>26</v>
      </c>
      <c r="C22" s="204">
        <v>39.2</v>
      </c>
      <c r="D22" s="237">
        <v>29.17</v>
      </c>
    </row>
    <row r="23" spans="1:4" s="6" customFormat="1" ht="22.5" customHeight="1">
      <c r="A23" s="17" t="s">
        <v>50</v>
      </c>
      <c r="B23" s="15" t="s">
        <v>26</v>
      </c>
      <c r="C23" s="204">
        <v>221.63</v>
      </c>
      <c r="D23" s="237">
        <v>17.3</v>
      </c>
    </row>
    <row r="24" spans="1:4" s="6" customFormat="1" ht="22.5" customHeight="1">
      <c r="A24" s="17" t="s">
        <v>312</v>
      </c>
      <c r="B24" s="15" t="s">
        <v>51</v>
      </c>
      <c r="C24" s="204">
        <v>2.02</v>
      </c>
      <c r="D24" s="237">
        <v>19.7</v>
      </c>
    </row>
    <row r="25" spans="1:4" s="6" customFormat="1" ht="22.5" customHeight="1">
      <c r="A25" s="17" t="s">
        <v>52</v>
      </c>
      <c r="B25" s="15" t="s">
        <v>26</v>
      </c>
      <c r="C25" s="204">
        <f>'[3]Sheet1'!$C$6/10000</f>
        <v>2839.4078573401002</v>
      </c>
      <c r="D25" s="237">
        <f>'[3]Sheet1'!$F$6</f>
        <v>7.6076757463086295</v>
      </c>
    </row>
    <row r="26" spans="1:4" s="6" customFormat="1" ht="22.5" customHeight="1">
      <c r="A26" s="17" t="s">
        <v>53</v>
      </c>
      <c r="B26" s="15" t="s">
        <v>26</v>
      </c>
      <c r="C26" s="204">
        <f>'[3]Sheet1'!$C$7/10000</f>
        <v>1644.2744509379</v>
      </c>
      <c r="D26" s="237">
        <f>'[3]Sheet1'!$F$7</f>
        <v>7.4128396680456206</v>
      </c>
    </row>
    <row r="27" spans="1:4" s="6" customFormat="1" ht="22.5" customHeight="1">
      <c r="A27" s="17" t="s">
        <v>54</v>
      </c>
      <c r="B27" s="15" t="s">
        <v>26</v>
      </c>
      <c r="C27" s="204">
        <f>'[3]Sheet1'!$C$12/10000</f>
        <v>1774.8330311728</v>
      </c>
      <c r="D27" s="237">
        <f>'[3]Sheet1'!$F$12</f>
        <v>22.774628467069817</v>
      </c>
    </row>
    <row r="28" spans="1:4" s="6" customFormat="1" ht="22.5" customHeight="1">
      <c r="A28" s="17" t="s">
        <v>55</v>
      </c>
      <c r="B28" s="15" t="s">
        <v>6</v>
      </c>
      <c r="C28" s="205" t="s">
        <v>38</v>
      </c>
      <c r="D28" s="237">
        <f>'人民生活和物价'!D5</f>
        <v>101.56047097</v>
      </c>
    </row>
    <row r="29" spans="1:4" s="6" customFormat="1" ht="22.5" customHeight="1">
      <c r="A29" s="206" t="s">
        <v>56</v>
      </c>
      <c r="B29" s="15" t="s">
        <v>57</v>
      </c>
      <c r="C29" s="266" t="s">
        <v>310</v>
      </c>
      <c r="D29" s="267"/>
    </row>
    <row r="30" spans="1:4" s="6" customFormat="1" ht="22.5" customHeight="1">
      <c r="A30" s="206" t="s">
        <v>58</v>
      </c>
      <c r="B30" s="15" t="s">
        <v>57</v>
      </c>
      <c r="C30" s="268"/>
      <c r="D30" s="269"/>
    </row>
    <row r="31" spans="1:4" ht="21" customHeight="1">
      <c r="A31" s="259"/>
      <c r="B31" s="259"/>
      <c r="C31" s="259"/>
      <c r="D31" s="259"/>
    </row>
    <row r="32" spans="1:149" s="7" customFormat="1" ht="15.75">
      <c r="A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</row>
  </sheetData>
  <sheetProtection/>
  <mergeCells count="4">
    <mergeCell ref="A1:D1"/>
    <mergeCell ref="A31:D31"/>
    <mergeCell ref="C4:D7"/>
    <mergeCell ref="C29:D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F13" sqref="F13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60" customWidth="1"/>
  </cols>
  <sheetData>
    <row r="1" spans="1:4" ht="24.75">
      <c r="A1" s="270" t="s">
        <v>59</v>
      </c>
      <c r="B1" s="270"/>
      <c r="C1" s="199"/>
      <c r="D1" s="199"/>
    </row>
    <row r="2" spans="1:4" ht="15.75">
      <c r="A2" s="200"/>
      <c r="B2" s="200"/>
      <c r="D2"/>
    </row>
    <row r="3" spans="1:2" ht="24" customHeight="1">
      <c r="A3" s="3" t="s">
        <v>60</v>
      </c>
      <c r="B3" s="201" t="s">
        <v>61</v>
      </c>
    </row>
    <row r="4" spans="1:2" ht="24" customHeight="1">
      <c r="A4" s="202" t="s">
        <v>62</v>
      </c>
      <c r="B4" s="184">
        <f>'[4]Sheet1'!$G$22</f>
        <v>7.2</v>
      </c>
    </row>
    <row r="5" spans="1:2" ht="24" customHeight="1">
      <c r="A5" s="141" t="s">
        <v>63</v>
      </c>
      <c r="B5" s="186">
        <f>'[4]Sheet1'!G23</f>
        <v>11.1</v>
      </c>
    </row>
    <row r="6" spans="1:2" ht="24" customHeight="1">
      <c r="A6" s="141" t="s">
        <v>64</v>
      </c>
      <c r="B6" s="186">
        <f>'[4]Sheet1'!G24</f>
        <v>6.657840631677985</v>
      </c>
    </row>
    <row r="7" spans="1:2" ht="24" customHeight="1">
      <c r="A7" s="141" t="s">
        <v>65</v>
      </c>
      <c r="B7" s="186">
        <f>'[4]Sheet1'!G25</f>
        <v>10.5</v>
      </c>
    </row>
    <row r="8" spans="1:2" ht="24" customHeight="1">
      <c r="A8" s="141" t="s">
        <v>66</v>
      </c>
      <c r="B8" s="186">
        <f>'[4]Sheet1'!G26</f>
        <v>-7</v>
      </c>
    </row>
    <row r="9" spans="1:2" ht="24" customHeight="1">
      <c r="A9" s="141" t="s">
        <v>67</v>
      </c>
      <c r="B9" s="186">
        <f>'[4]Sheet1'!G27</f>
        <v>2.7078784676627805</v>
      </c>
    </row>
    <row r="10" spans="1:2" ht="24" customHeight="1">
      <c r="A10" s="141" t="s">
        <v>68</v>
      </c>
      <c r="B10" s="186">
        <f>'[4]Sheet1'!G28</f>
        <v>10.4</v>
      </c>
    </row>
    <row r="11" spans="1:2" ht="24" customHeight="1">
      <c r="A11" s="141" t="s">
        <v>69</v>
      </c>
      <c r="B11" s="186">
        <f>'[4]Sheet1'!G29</f>
        <v>-3.5</v>
      </c>
    </row>
    <row r="12" spans="1:2" ht="24" customHeight="1">
      <c r="A12" s="141" t="s">
        <v>70</v>
      </c>
      <c r="B12" s="186">
        <f>'[4]Sheet1'!G30</f>
        <v>9.1</v>
      </c>
    </row>
    <row r="13" spans="1:2" ht="24" customHeight="1">
      <c r="A13" s="141" t="s">
        <v>71</v>
      </c>
      <c r="B13" s="186">
        <f>'[4]Sheet1'!G31</f>
        <v>-3.6</v>
      </c>
    </row>
    <row r="14" spans="1:2" ht="24" customHeight="1">
      <c r="A14" s="141" t="s">
        <v>72</v>
      </c>
      <c r="B14" s="186">
        <f>'[4]Sheet1'!G32</f>
        <v>8.8</v>
      </c>
    </row>
    <row r="15" spans="1:2" ht="24" customHeight="1">
      <c r="A15" s="141" t="s">
        <v>73</v>
      </c>
      <c r="B15" s="186">
        <f>'[4]Sheet1'!G33</f>
        <v>12.7</v>
      </c>
    </row>
    <row r="16" spans="1:2" ht="24" customHeight="1">
      <c r="A16" s="146" t="s">
        <v>74</v>
      </c>
      <c r="B16" s="186">
        <f>'[4]Sheet1'!G34</f>
        <v>9.5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H4" sqref="H4"/>
    </sheetView>
  </sheetViews>
  <sheetFormatPr defaultColWidth="8.00390625" defaultRowHeight="14.25"/>
  <cols>
    <col min="1" max="1" width="34.50390625" style="191" customWidth="1"/>
    <col min="2" max="2" width="13.50390625" style="0" customWidth="1"/>
  </cols>
  <sheetData>
    <row r="1" spans="1:2" s="187" customFormat="1" ht="24.75">
      <c r="A1" s="271" t="s">
        <v>75</v>
      </c>
      <c r="B1" s="271"/>
    </row>
    <row r="2" spans="1:2" s="187" customFormat="1" ht="19.5">
      <c r="A2" s="192"/>
      <c r="B2" s="193"/>
    </row>
    <row r="3" spans="1:2" s="188" customFormat="1" ht="29.25" customHeight="1">
      <c r="A3" s="194" t="s">
        <v>76</v>
      </c>
      <c r="B3" s="195" t="s">
        <v>77</v>
      </c>
    </row>
    <row r="4" spans="1:2" s="189" customFormat="1" ht="29.25" customHeight="1">
      <c r="A4" s="194" t="s">
        <v>78</v>
      </c>
      <c r="B4" s="186">
        <f>'[4]Sheet1'!G38</f>
        <v>6.8</v>
      </c>
    </row>
    <row r="5" spans="1:2" s="177" customFormat="1" ht="29.25" customHeight="1">
      <c r="A5" s="196" t="s">
        <v>79</v>
      </c>
      <c r="B5" s="186">
        <f>'[4]Sheet1'!G39</f>
        <v>1.5</v>
      </c>
    </row>
    <row r="6" spans="1:2" s="177" customFormat="1" ht="29.25" customHeight="1">
      <c r="A6" s="196" t="s">
        <v>80</v>
      </c>
      <c r="B6" s="186">
        <f>'[4]Sheet1'!G40</f>
        <v>-13.5</v>
      </c>
    </row>
    <row r="7" spans="1:2" s="177" customFormat="1" ht="29.25" customHeight="1">
      <c r="A7" s="196" t="s">
        <v>81</v>
      </c>
      <c r="B7" s="186">
        <f>'[4]Sheet1'!G41</f>
        <v>-6.16311732261245</v>
      </c>
    </row>
    <row r="8" spans="1:2" s="177" customFormat="1" ht="29.25" customHeight="1">
      <c r="A8" s="196" t="s">
        <v>82</v>
      </c>
      <c r="B8" s="186">
        <f>'[4]Sheet1'!G42</f>
        <v>10.8</v>
      </c>
    </row>
    <row r="9" spans="1:2" s="177" customFormat="1" ht="29.25" customHeight="1">
      <c r="A9" s="196" t="s">
        <v>83</v>
      </c>
      <c r="B9" s="186">
        <f>'[4]Sheet1'!G43</f>
        <v>11.8</v>
      </c>
    </row>
    <row r="10" spans="1:2" s="190" customFormat="1" ht="29.25" customHeight="1">
      <c r="A10" s="197" t="s">
        <v>84</v>
      </c>
      <c r="B10" s="186">
        <f>'[4]Sheet1'!G44</f>
        <v>11.2</v>
      </c>
    </row>
    <row r="11" spans="1:2" s="190" customFormat="1" ht="29.25" customHeight="1">
      <c r="A11" s="197" t="s">
        <v>85</v>
      </c>
      <c r="B11" s="186">
        <f>'[4]Sheet1'!G45</f>
        <v>8.8</v>
      </c>
    </row>
    <row r="12" spans="1:2" s="190" customFormat="1" ht="29.25" customHeight="1">
      <c r="A12" s="197" t="s">
        <v>86</v>
      </c>
      <c r="B12" s="186">
        <f>'[4]Sheet1'!G46</f>
        <v>-5.628898073384761</v>
      </c>
    </row>
    <row r="13" spans="1:2" s="190" customFormat="1" ht="29.25" customHeight="1">
      <c r="A13" s="197" t="s">
        <v>87</v>
      </c>
      <c r="B13" s="186">
        <f>'[4]Sheet1'!G47</f>
        <v>10.6</v>
      </c>
    </row>
    <row r="14" spans="1:2" s="190" customFormat="1" ht="29.25" customHeight="1">
      <c r="A14" s="198" t="s">
        <v>88</v>
      </c>
      <c r="B14" s="186">
        <f>'[4]Sheet1'!G48</f>
        <v>7.4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4" sqref="B14"/>
    </sheetView>
  </sheetViews>
  <sheetFormatPr defaultColWidth="8.00390625" defaultRowHeight="14.25"/>
  <cols>
    <col min="1" max="1" width="40.50390625" style="179" customWidth="1"/>
    <col min="2" max="2" width="15.50390625" style="0" customWidth="1"/>
  </cols>
  <sheetData>
    <row r="1" spans="1:2" ht="24.75">
      <c r="A1" s="272" t="s">
        <v>89</v>
      </c>
      <c r="B1" s="272"/>
    </row>
    <row r="2" spans="1:2" ht="19.5">
      <c r="A2" s="180"/>
      <c r="B2" s="181"/>
    </row>
    <row r="3" spans="1:2" s="177" customFormat="1" ht="30.75" customHeight="1">
      <c r="A3" s="3" t="s">
        <v>60</v>
      </c>
      <c r="B3" s="182" t="s">
        <v>61</v>
      </c>
    </row>
    <row r="4" spans="1:3" ht="33.75" customHeight="1">
      <c r="A4" s="183" t="s">
        <v>90</v>
      </c>
      <c r="B4" s="184">
        <f>'[4]Sheet1'!G56</f>
        <v>7.4</v>
      </c>
      <c r="C4" s="4"/>
    </row>
    <row r="5" spans="1:3" ht="33.75" customHeight="1">
      <c r="A5" s="185" t="s">
        <v>91</v>
      </c>
      <c r="B5" s="184">
        <f>'[4]Sheet1'!G57</f>
        <v>8.3</v>
      </c>
      <c r="C5" s="4"/>
    </row>
    <row r="6" spans="1:3" ht="33.75" customHeight="1">
      <c r="A6" s="185" t="s">
        <v>92</v>
      </c>
      <c r="B6" s="184">
        <f>'[4]Sheet1'!G58</f>
        <v>3.4</v>
      </c>
      <c r="C6" s="4"/>
    </row>
    <row r="7" spans="1:3" ht="33.75" customHeight="1">
      <c r="A7" s="185" t="s">
        <v>93</v>
      </c>
      <c r="B7" s="184">
        <f>'[4]Sheet1'!G59</f>
        <v>9</v>
      </c>
      <c r="C7" s="4"/>
    </row>
    <row r="8" spans="1:3" ht="33.75" customHeight="1">
      <c r="A8" s="223" t="s">
        <v>275</v>
      </c>
      <c r="B8" s="184">
        <f>'[4]Sheet1'!G60</f>
        <v>10.3</v>
      </c>
      <c r="C8" s="4"/>
    </row>
    <row r="9" spans="1:3" ht="33.75" customHeight="1">
      <c r="A9" s="185" t="s">
        <v>94</v>
      </c>
      <c r="B9" s="184">
        <f>'[4]Sheet1'!G61</f>
        <v>9.7</v>
      </c>
      <c r="C9" s="4"/>
    </row>
    <row r="10" spans="1:3" ht="33.75" customHeight="1">
      <c r="A10" s="185" t="s">
        <v>95</v>
      </c>
      <c r="B10" s="184">
        <f>'[4]Sheet1'!G62</f>
        <v>10.4</v>
      </c>
      <c r="C10" s="4"/>
    </row>
    <row r="11" spans="1:3" ht="33.75" customHeight="1">
      <c r="A11" s="185" t="s">
        <v>96</v>
      </c>
      <c r="B11" s="184">
        <f>'[4]Sheet1'!G63</f>
        <v>10.6</v>
      </c>
      <c r="C11" s="4"/>
    </row>
    <row r="12" spans="1:3" ht="33.75" customHeight="1">
      <c r="A12" s="185" t="s">
        <v>97</v>
      </c>
      <c r="B12" s="184">
        <f>'[4]Sheet1'!G64</f>
        <v>5</v>
      </c>
      <c r="C12" s="4"/>
    </row>
    <row r="13" spans="1:3" ht="33.75" customHeight="1">
      <c r="A13" s="185" t="s">
        <v>98</v>
      </c>
      <c r="B13" s="184">
        <f>'[4]Sheet1'!G65</f>
        <v>8.9</v>
      </c>
      <c r="C13" s="4"/>
    </row>
    <row r="14" spans="1:2" ht="33.75" customHeight="1">
      <c r="A14" s="185" t="s">
        <v>99</v>
      </c>
      <c r="B14" s="184">
        <f>'[4]Sheet1'!G66</f>
        <v>3.5</v>
      </c>
    </row>
    <row r="15" spans="1:2" s="178" customFormat="1" ht="10.5">
      <c r="A15" s="273"/>
      <c r="B15" s="273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6" sqref="B6"/>
    </sheetView>
  </sheetViews>
  <sheetFormatPr defaultColWidth="7.875" defaultRowHeight="14.25"/>
  <cols>
    <col min="1" max="1" width="20.50390625" style="163" customWidth="1"/>
    <col min="2" max="2" width="12.875" style="163" customWidth="1"/>
    <col min="3" max="3" width="11.25390625" style="163" customWidth="1"/>
    <col min="4" max="4" width="15.125" style="163" customWidth="1"/>
    <col min="5" max="5" width="9.75390625" style="163" customWidth="1"/>
    <col min="6" max="6" width="9.75390625" style="163" bestFit="1" customWidth="1"/>
    <col min="7" max="16384" width="7.875" style="163" customWidth="1"/>
  </cols>
  <sheetData>
    <row r="1" spans="1:6" ht="25.5" customHeight="1">
      <c r="A1" s="274" t="s">
        <v>100</v>
      </c>
      <c r="B1" s="274"/>
      <c r="C1" s="274"/>
      <c r="D1" s="274"/>
      <c r="E1" s="274"/>
      <c r="F1" s="274"/>
    </row>
    <row r="2" spans="1:6" ht="15.75">
      <c r="A2" s="164"/>
      <c r="B2" s="164"/>
      <c r="C2" s="164"/>
      <c r="D2" s="275"/>
      <c r="E2" s="275"/>
      <c r="F2" s="164"/>
    </row>
    <row r="3" spans="1:6" s="161" customFormat="1" ht="28.5" customHeight="1">
      <c r="A3" s="281"/>
      <c r="B3" s="276" t="s">
        <v>34</v>
      </c>
      <c r="C3" s="277"/>
      <c r="D3" s="276" t="s">
        <v>101</v>
      </c>
      <c r="E3" s="277"/>
      <c r="F3" s="165"/>
    </row>
    <row r="4" spans="1:6" s="162" customFormat="1" ht="30" customHeight="1">
      <c r="A4" s="281"/>
      <c r="B4" s="166" t="s">
        <v>102</v>
      </c>
      <c r="C4" s="166" t="s">
        <v>103</v>
      </c>
      <c r="D4" s="166" t="s">
        <v>102</v>
      </c>
      <c r="E4" s="166" t="s">
        <v>103</v>
      </c>
      <c r="F4" s="165"/>
    </row>
    <row r="5" spans="1:7" s="162" customFormat="1" ht="27.75" customHeight="1">
      <c r="A5" s="167" t="s">
        <v>104</v>
      </c>
      <c r="B5" s="168">
        <f>'[2]6'!B7</f>
        <v>496863.1562</v>
      </c>
      <c r="C5" s="169">
        <f>'[2]6'!D7</f>
        <v>4.94</v>
      </c>
      <c r="D5" s="170">
        <f>'[2]6'!E7</f>
        <v>236443.053</v>
      </c>
      <c r="E5" s="169">
        <f>'[2]6'!G7</f>
        <v>-7.9</v>
      </c>
      <c r="F5" s="171"/>
      <c r="G5" s="172"/>
    </row>
    <row r="6" spans="1:8" s="161" customFormat="1" ht="27.75" customHeight="1">
      <c r="A6" s="173" t="s">
        <v>105</v>
      </c>
      <c r="B6" s="174">
        <f>'[2]6'!B8</f>
        <v>16515.8372</v>
      </c>
      <c r="C6" s="140">
        <f>'[2]6'!D8</f>
        <v>-37.65542810502281</v>
      </c>
      <c r="D6" s="175">
        <f>'[2]6'!E8</f>
        <v>16515.8372</v>
      </c>
      <c r="E6" s="140">
        <f>'[2]6'!G8</f>
        <v>-37.65542810502281</v>
      </c>
      <c r="F6" s="171"/>
      <c r="G6" s="172"/>
      <c r="H6" s="162"/>
    </row>
    <row r="7" spans="1:8" s="161" customFormat="1" ht="27.75" customHeight="1">
      <c r="A7" s="173" t="s">
        <v>106</v>
      </c>
      <c r="B7" s="174">
        <f>'[2]6'!B9</f>
        <v>231851.5507</v>
      </c>
      <c r="C7" s="140">
        <f>'[2]6'!D9</f>
        <v>4.08831581276886</v>
      </c>
      <c r="D7" s="175">
        <f>'[2]6'!E9</f>
        <v>140397.73</v>
      </c>
      <c r="E7" s="140">
        <f>'[2]6'!G9</f>
        <v>-3.5281203948834774</v>
      </c>
      <c r="F7" s="171"/>
      <c r="G7" s="172"/>
      <c r="H7" s="162"/>
    </row>
    <row r="8" spans="1:8" s="161" customFormat="1" ht="27.75" customHeight="1">
      <c r="A8" s="173" t="s">
        <v>107</v>
      </c>
      <c r="B8" s="174">
        <f>'[2]6'!B10</f>
        <v>13159.124</v>
      </c>
      <c r="C8" s="140">
        <f>'[2]6'!D10</f>
        <v>15.38378711291247</v>
      </c>
      <c r="D8" s="175">
        <f>'[2]6'!E10</f>
        <v>6384.4372</v>
      </c>
      <c r="E8" s="140">
        <f>'[2]6'!G10</f>
        <v>2.440155074531985</v>
      </c>
      <c r="F8" s="171"/>
      <c r="G8" s="172"/>
      <c r="H8" s="162"/>
    </row>
    <row r="9" spans="1:8" s="161" customFormat="1" ht="27.75" customHeight="1">
      <c r="A9" s="173" t="s">
        <v>108</v>
      </c>
      <c r="B9" s="174">
        <f>'[2]6'!B11</f>
        <v>10040.938</v>
      </c>
      <c r="C9" s="140">
        <f>'[2]6'!D11</f>
        <v>17.895856068337135</v>
      </c>
      <c r="D9" s="175">
        <f>'[2]6'!E11</f>
        <v>1768.5094</v>
      </c>
      <c r="E9" s="140">
        <f>'[2]6'!G11</f>
        <v>3.5175164637925262</v>
      </c>
      <c r="F9" s="171"/>
      <c r="G9" s="172"/>
      <c r="H9" s="162"/>
    </row>
    <row r="10" spans="1:8" s="161" customFormat="1" ht="27.75" customHeight="1">
      <c r="A10" s="173" t="s">
        <v>109</v>
      </c>
      <c r="B10" s="174">
        <f>'[2]6'!B12</f>
        <v>33001.38</v>
      </c>
      <c r="C10" s="140">
        <f>'[2]6'!D12</f>
        <v>-1.252987346249102</v>
      </c>
      <c r="D10" s="175">
        <f>'[2]6'!E12</f>
        <v>12542.9957</v>
      </c>
      <c r="E10" s="140">
        <f>'[2]6'!G12</f>
        <v>-26.13495305937376</v>
      </c>
      <c r="F10" s="171"/>
      <c r="G10" s="172"/>
      <c r="H10" s="162"/>
    </row>
    <row r="11" spans="1:8" s="161" customFormat="1" ht="27.75" customHeight="1">
      <c r="A11" s="173" t="s">
        <v>110</v>
      </c>
      <c r="B11" s="174">
        <f>'[2]6'!B13</f>
        <v>25267.564</v>
      </c>
      <c r="C11" s="140">
        <f>'[2]6'!D13</f>
        <v>10.707552113364233</v>
      </c>
      <c r="D11" s="175">
        <f>'[2]6'!E13</f>
        <v>5371.1341</v>
      </c>
      <c r="E11" s="140">
        <f>'[2]6'!G13</f>
        <v>-15.134667618158511</v>
      </c>
      <c r="F11" s="171"/>
      <c r="G11" s="172"/>
      <c r="H11" s="162"/>
    </row>
    <row r="12" spans="1:8" s="161" customFormat="1" ht="27.75" customHeight="1">
      <c r="A12" s="173" t="s">
        <v>111</v>
      </c>
      <c r="B12" s="174">
        <f>'[2]6'!B14</f>
        <v>33935.852</v>
      </c>
      <c r="C12" s="140">
        <f>'[2]6'!D14</f>
        <v>17.046155484713783</v>
      </c>
      <c r="D12" s="175">
        <f>'[2]6'!E14</f>
        <v>5753.4781</v>
      </c>
      <c r="E12" s="140">
        <f>'[2]6'!G14</f>
        <v>-6.184743952349791</v>
      </c>
      <c r="F12" s="171"/>
      <c r="G12" s="172"/>
      <c r="H12" s="162"/>
    </row>
    <row r="13" spans="1:8" s="161" customFormat="1" ht="27.75" customHeight="1">
      <c r="A13" s="173" t="s">
        <v>112</v>
      </c>
      <c r="B13" s="174">
        <f>'[2]6'!B15</f>
        <v>56940.3267</v>
      </c>
      <c r="C13" s="140">
        <f>'[2]6'!D15</f>
        <v>18.4136346158476</v>
      </c>
      <c r="D13" s="175">
        <f>'[2]6'!E15</f>
        <v>20592.5371</v>
      </c>
      <c r="E13" s="140">
        <f>'[2]6'!G15</f>
        <v>16.667394969039048</v>
      </c>
      <c r="F13" s="171"/>
      <c r="G13" s="172"/>
      <c r="H13" s="162"/>
    </row>
    <row r="14" spans="1:8" s="161" customFormat="1" ht="27.75" customHeight="1">
      <c r="A14" s="173" t="s">
        <v>113</v>
      </c>
      <c r="B14" s="174">
        <f>'[2]6'!B16</f>
        <v>37458.424</v>
      </c>
      <c r="C14" s="140">
        <f>'[2]6'!D16</f>
        <v>7.725360669386269</v>
      </c>
      <c r="D14" s="175">
        <f>'[2]6'!E16</f>
        <v>9881.8192</v>
      </c>
      <c r="E14" s="140">
        <f>'[2]6'!G16</f>
        <v>-14.234353146208283</v>
      </c>
      <c r="F14" s="171"/>
      <c r="G14" s="172"/>
      <c r="H14" s="162"/>
    </row>
    <row r="15" spans="1:8" s="161" customFormat="1" ht="27.75" customHeight="1">
      <c r="A15" s="173" t="s">
        <v>114</v>
      </c>
      <c r="B15" s="174">
        <f>'[2]6'!B17</f>
        <v>33272.884</v>
      </c>
      <c r="C15" s="140">
        <f>'[2]6'!D17</f>
        <v>6.563560599048602</v>
      </c>
      <c r="D15" s="175">
        <f>'[2]6'!E17</f>
        <v>15922.6924</v>
      </c>
      <c r="E15" s="140">
        <f>'[2]6'!G17</f>
        <v>-4.069244606348295</v>
      </c>
      <c r="F15" s="171"/>
      <c r="G15" s="172"/>
      <c r="H15" s="162"/>
    </row>
    <row r="16" spans="1:8" s="161" customFormat="1" ht="27.75" customHeight="1">
      <c r="A16" s="176" t="s">
        <v>115</v>
      </c>
      <c r="B16" s="174">
        <f>'[2]6'!B18</f>
        <v>5419.2756</v>
      </c>
      <c r="C16" s="140">
        <f>'[2]6'!D18</f>
        <v>8.272302480526358</v>
      </c>
      <c r="D16" s="175">
        <f>'[2]6'!E18</f>
        <v>1311.8826</v>
      </c>
      <c r="E16" s="140">
        <f>'[2]6'!G18</f>
        <v>-14.764721131599595</v>
      </c>
      <c r="F16" s="171"/>
      <c r="G16" s="172"/>
      <c r="H16" s="162"/>
    </row>
    <row r="17" spans="1:6" ht="15.75">
      <c r="A17" s="278" t="s">
        <v>116</v>
      </c>
      <c r="B17" s="279"/>
      <c r="C17" s="279"/>
      <c r="D17" s="280"/>
      <c r="E17" s="280"/>
      <c r="F17" s="280"/>
    </row>
  </sheetData>
  <sheetProtection/>
  <mergeCells count="6">
    <mergeCell ref="A1:F1"/>
    <mergeCell ref="D2:E2"/>
    <mergeCell ref="B3:C3"/>
    <mergeCell ref="D3:E3"/>
    <mergeCell ref="A17:F17"/>
    <mergeCell ref="A3:A4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F11" sqref="F11"/>
    </sheetView>
  </sheetViews>
  <sheetFormatPr defaultColWidth="8.00390625" defaultRowHeight="14.25"/>
  <cols>
    <col min="1" max="1" width="36.00390625" style="0" customWidth="1"/>
    <col min="2" max="2" width="13.25390625" style="0" customWidth="1"/>
    <col min="3" max="3" width="13.50390625" style="0" customWidth="1"/>
    <col min="4" max="4" width="12.625" style="0" customWidth="1"/>
  </cols>
  <sheetData>
    <row r="1" spans="1:4" ht="24.75">
      <c r="A1" s="282" t="s">
        <v>117</v>
      </c>
      <c r="B1" s="282"/>
      <c r="C1" s="282"/>
      <c r="D1" s="282"/>
    </row>
    <row r="2" ht="15.75">
      <c r="D2" s="1"/>
    </row>
    <row r="3" spans="1:4" ht="32.25" customHeight="1">
      <c r="A3" s="155" t="s">
        <v>60</v>
      </c>
      <c r="B3" s="156" t="s">
        <v>118</v>
      </c>
      <c r="C3" s="242" t="s">
        <v>23</v>
      </c>
      <c r="D3" s="243" t="s">
        <v>103</v>
      </c>
    </row>
    <row r="4" spans="1:4" ht="29.25" customHeight="1">
      <c r="A4" s="157" t="s">
        <v>119</v>
      </c>
      <c r="B4" s="241" t="s">
        <v>120</v>
      </c>
      <c r="C4" s="158">
        <f>'[9]4月'!E4</f>
        <v>2871.3336</v>
      </c>
      <c r="D4" s="240">
        <f>'[9]4月'!M4</f>
        <v>-12.655068672334863</v>
      </c>
    </row>
    <row r="5" spans="1:4" ht="29.25" customHeight="1">
      <c r="A5" s="159" t="s">
        <v>121</v>
      </c>
      <c r="B5" s="142" t="s">
        <v>120</v>
      </c>
      <c r="C5" s="128">
        <f>'[9]4月'!E5</f>
        <v>2871.3336</v>
      </c>
      <c r="D5" s="56">
        <f>'[9]4月'!M5</f>
        <v>-12.655068672334863</v>
      </c>
    </row>
    <row r="6" spans="1:4" ht="29.25" customHeight="1">
      <c r="A6" s="159" t="s">
        <v>122</v>
      </c>
      <c r="B6" s="142" t="s">
        <v>120</v>
      </c>
      <c r="C6" s="128">
        <f>'[9]4月'!E6</f>
        <v>0</v>
      </c>
      <c r="D6" s="56">
        <v>0</v>
      </c>
    </row>
    <row r="7" spans="1:4" ht="29.25" customHeight="1">
      <c r="A7" s="144" t="s">
        <v>123</v>
      </c>
      <c r="B7" s="241" t="s">
        <v>124</v>
      </c>
      <c r="C7" s="128">
        <f>'[9]4月'!E7</f>
        <v>143352.3622</v>
      </c>
      <c r="D7" s="56">
        <f>'[9]4月'!M7</f>
        <v>-16.608555082472108</v>
      </c>
    </row>
    <row r="8" spans="1:4" ht="29.25" customHeight="1">
      <c r="A8" s="159" t="s">
        <v>125</v>
      </c>
      <c r="B8" s="142" t="s">
        <v>124</v>
      </c>
      <c r="C8" s="128">
        <f>'[9]4月'!E8</f>
        <v>143352.3622</v>
      </c>
      <c r="D8" s="56">
        <f>'[9]4月'!M8</f>
        <v>-16.608555082472108</v>
      </c>
    </row>
    <row r="9" spans="1:4" ht="29.25" customHeight="1">
      <c r="A9" s="159" t="s">
        <v>126</v>
      </c>
      <c r="B9" s="142" t="s">
        <v>124</v>
      </c>
      <c r="C9" s="128">
        <f>'[9]4月'!E9</f>
        <v>0</v>
      </c>
      <c r="D9" s="56">
        <v>0</v>
      </c>
    </row>
    <row r="10" spans="1:4" ht="29.25" customHeight="1">
      <c r="A10" s="157" t="s">
        <v>127</v>
      </c>
      <c r="B10" s="241" t="s">
        <v>128</v>
      </c>
      <c r="C10" s="128">
        <f>'[9]4月'!E10</f>
        <v>11027.4658</v>
      </c>
      <c r="D10" s="56">
        <f>'[9]4月'!M10</f>
        <v>12.025473884462315</v>
      </c>
    </row>
    <row r="11" spans="1:4" ht="29.25" customHeight="1">
      <c r="A11" s="159" t="s">
        <v>129</v>
      </c>
      <c r="B11" s="142" t="s">
        <v>128</v>
      </c>
      <c r="C11" s="128">
        <f>'[9]4月'!E11</f>
        <v>7940.67</v>
      </c>
      <c r="D11" s="56">
        <f>'[9]4月'!M11</f>
        <v>12.153821382567614</v>
      </c>
    </row>
    <row r="12" spans="1:4" ht="29.25" customHeight="1">
      <c r="A12" s="159" t="s">
        <v>130</v>
      </c>
      <c r="B12" s="142" t="s">
        <v>128</v>
      </c>
      <c r="C12" s="128">
        <f>'[9]4月'!E12</f>
        <v>3086.7958000000003</v>
      </c>
      <c r="D12" s="56">
        <f>'[9]4月'!M12</f>
        <v>11.696650474586562</v>
      </c>
    </row>
    <row r="13" spans="1:4" ht="29.25" customHeight="1">
      <c r="A13" s="144" t="s">
        <v>131</v>
      </c>
      <c r="B13" s="241" t="s">
        <v>132</v>
      </c>
      <c r="C13" s="128">
        <f>'[9]4月'!E13</f>
        <v>1453041.2174999998</v>
      </c>
      <c r="D13" s="56">
        <f>'[9]4月'!M13</f>
        <v>6.3308177248287905</v>
      </c>
    </row>
    <row r="14" spans="1:4" ht="29.25" customHeight="1">
      <c r="A14" s="159" t="s">
        <v>133</v>
      </c>
      <c r="B14" s="142" t="s">
        <v>132</v>
      </c>
      <c r="C14" s="128">
        <f>'[9]4月'!E14</f>
        <v>1198344.8099999998</v>
      </c>
      <c r="D14" s="56">
        <f>'[9]4月'!M14</f>
        <v>3.68042846352985</v>
      </c>
    </row>
    <row r="15" spans="1:4" ht="29.25" customHeight="1">
      <c r="A15" s="159" t="s">
        <v>134</v>
      </c>
      <c r="B15" s="142" t="s">
        <v>132</v>
      </c>
      <c r="C15" s="128">
        <f>'[9]4月'!E15</f>
        <v>254696.4075</v>
      </c>
      <c r="D15" s="56">
        <f>'[9]4月'!M15</f>
        <v>20.868112626740796</v>
      </c>
    </row>
    <row r="16" spans="1:4" ht="29.25" customHeight="1">
      <c r="A16" s="144" t="s">
        <v>135</v>
      </c>
      <c r="B16" s="241" t="s">
        <v>128</v>
      </c>
      <c r="C16" s="128">
        <f>'[9]4月'!E16</f>
        <v>3650.4615000000003</v>
      </c>
      <c r="D16" s="56">
        <f>'[9]4月'!M16</f>
        <v>12.930270259635023</v>
      </c>
    </row>
    <row r="17" spans="1:4" ht="29.25" customHeight="1">
      <c r="A17" s="146" t="s">
        <v>136</v>
      </c>
      <c r="B17" s="160" t="s">
        <v>137</v>
      </c>
      <c r="C17" s="131">
        <f>'[9]4月'!E17</f>
        <v>154476</v>
      </c>
      <c r="D17" s="58">
        <f>'[9]4月'!M17</f>
        <v>22.104797211309688</v>
      </c>
    </row>
    <row r="18" spans="1:4" ht="15.75">
      <c r="A18" s="283" t="s">
        <v>138</v>
      </c>
      <c r="B18" s="283"/>
      <c r="C18" s="283"/>
      <c r="D18" s="283"/>
    </row>
  </sheetData>
  <sheetProtection/>
  <mergeCells count="2">
    <mergeCell ref="A1:D1"/>
    <mergeCell ref="A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5" sqref="B5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4" bestFit="1" customWidth="1"/>
  </cols>
  <sheetData>
    <row r="1" spans="1:4" ht="24.75">
      <c r="A1" s="282" t="s">
        <v>39</v>
      </c>
      <c r="B1" s="282"/>
      <c r="C1" s="90"/>
      <c r="D1" s="90"/>
    </row>
    <row r="3" spans="1:2" ht="17.25">
      <c r="A3" s="63"/>
      <c r="B3" s="148"/>
    </row>
    <row r="4" spans="1:4" ht="24.75" customHeight="1">
      <c r="A4" s="149" t="s">
        <v>60</v>
      </c>
      <c r="B4" s="150" t="s">
        <v>103</v>
      </c>
      <c r="D4"/>
    </row>
    <row r="5" spans="1:2" s="42" customFormat="1" ht="23.25" customHeight="1">
      <c r="A5" s="151" t="s">
        <v>139</v>
      </c>
      <c r="B5" s="153">
        <f>'[7]T085622_1'!E6</f>
        <v>14</v>
      </c>
    </row>
    <row r="6" spans="1:2" s="42" customFormat="1" ht="23.25" customHeight="1">
      <c r="A6" s="152" t="s">
        <v>140</v>
      </c>
      <c r="B6" s="153" t="str">
        <f>'[7]T085622_1'!E7</f>
        <v>  </v>
      </c>
    </row>
    <row r="7" spans="1:2" s="42" customFormat="1" ht="23.25" customHeight="1">
      <c r="A7" s="152" t="s">
        <v>141</v>
      </c>
      <c r="B7" s="153">
        <f>'[7]T085622_1'!E8</f>
        <v>-0.5</v>
      </c>
    </row>
    <row r="8" spans="1:2" s="42" customFormat="1" ht="23.25" customHeight="1">
      <c r="A8" s="152" t="s">
        <v>142</v>
      </c>
      <c r="B8" s="153">
        <f>'[7]T085622_1'!E9</f>
        <v>26.8</v>
      </c>
    </row>
    <row r="9" spans="1:2" s="42" customFormat="1" ht="23.25" customHeight="1">
      <c r="A9" s="152" t="s">
        <v>143</v>
      </c>
      <c r="B9" s="153">
        <f>'[7]T085622_1'!E10</f>
        <v>27.6</v>
      </c>
    </row>
    <row r="10" spans="1:2" s="42" customFormat="1" ht="23.25" customHeight="1">
      <c r="A10" s="152" t="s">
        <v>144</v>
      </c>
      <c r="B10" s="153" t="str">
        <f>'[7]T085622_1'!E11</f>
        <v>  </v>
      </c>
    </row>
    <row r="11" spans="1:2" s="42" customFormat="1" ht="23.25" customHeight="1">
      <c r="A11" s="152" t="s">
        <v>145</v>
      </c>
      <c r="B11" s="153">
        <f>'[7]T085622_1'!E12</f>
        <v>-81.2</v>
      </c>
    </row>
    <row r="12" spans="1:2" s="42" customFormat="1" ht="23.25" customHeight="1">
      <c r="A12" s="152" t="s">
        <v>146</v>
      </c>
      <c r="B12" s="153">
        <f>'[7]T085622_1'!E13</f>
        <v>15.6</v>
      </c>
    </row>
    <row r="13" spans="1:2" s="42" customFormat="1" ht="23.25" customHeight="1">
      <c r="A13" s="152" t="s">
        <v>147</v>
      </c>
      <c r="B13" s="153" t="str">
        <f>'[7]T085622_1'!E14</f>
        <v>  </v>
      </c>
    </row>
    <row r="14" spans="1:2" s="42" customFormat="1" ht="23.25" customHeight="1">
      <c r="A14" s="152" t="s">
        <v>148</v>
      </c>
      <c r="B14" s="153">
        <f>'[7]T085622_1'!E15</f>
        <v>-0.2</v>
      </c>
    </row>
    <row r="15" spans="1:2" s="42" customFormat="1" ht="23.25" customHeight="1">
      <c r="A15" s="152" t="s">
        <v>149</v>
      </c>
      <c r="B15" s="153">
        <f>'[7]T085622_1'!E16</f>
        <v>30.4</v>
      </c>
    </row>
    <row r="16" spans="1:2" s="42" customFormat="1" ht="23.25" customHeight="1">
      <c r="A16" s="152" t="s">
        <v>150</v>
      </c>
      <c r="B16" s="153">
        <f>'[7]T085622_1'!E17</f>
        <v>5.2</v>
      </c>
    </row>
    <row r="17" spans="1:2" s="42" customFormat="1" ht="23.25" customHeight="1">
      <c r="A17" s="152" t="s">
        <v>151</v>
      </c>
      <c r="B17" s="153" t="str">
        <f>'[7]T085622_1'!E18</f>
        <v>  </v>
      </c>
    </row>
    <row r="18" spans="1:4" s="42" customFormat="1" ht="22.5" customHeight="1">
      <c r="A18" s="152" t="s">
        <v>152</v>
      </c>
      <c r="B18" s="153">
        <f>'[7]T085622_1'!E19</f>
        <v>-9.8</v>
      </c>
      <c r="C18"/>
      <c r="D18" s="4"/>
    </row>
    <row r="19" spans="1:5" ht="22.5" customHeight="1">
      <c r="A19" s="152" t="s">
        <v>153</v>
      </c>
      <c r="B19" s="153">
        <f>'[7]T085622_1'!E20</f>
        <v>32.1</v>
      </c>
      <c r="E19" s="42"/>
    </row>
    <row r="20" spans="1:5" ht="22.5" customHeight="1">
      <c r="A20" s="152" t="s">
        <v>154</v>
      </c>
      <c r="B20" s="153">
        <f>'[7]T085622_1'!E21</f>
        <v>15.1</v>
      </c>
      <c r="E20" s="42"/>
    </row>
    <row r="21" spans="1:5" ht="22.5" customHeight="1">
      <c r="A21" s="152" t="s">
        <v>155</v>
      </c>
      <c r="B21" s="153">
        <f>'[7]T085622_1'!E22</f>
        <v>72.4</v>
      </c>
      <c r="E21" s="42"/>
    </row>
    <row r="22" spans="1:5" ht="22.5" customHeight="1">
      <c r="A22" s="152" t="s">
        <v>156</v>
      </c>
      <c r="B22" s="153">
        <f>'[7]T085622_1'!E23</f>
        <v>27</v>
      </c>
      <c r="E22" s="42"/>
    </row>
    <row r="23" spans="1:5" s="147" customFormat="1" ht="22.5" customHeight="1">
      <c r="A23" s="152" t="s">
        <v>157</v>
      </c>
      <c r="B23" s="153">
        <f>'[7]T085622_1'!E26</f>
        <v>17.4</v>
      </c>
      <c r="C23"/>
      <c r="D23" s="4"/>
      <c r="E23" s="42"/>
    </row>
    <row r="24" spans="1:5" s="147" customFormat="1" ht="22.5" customHeight="1">
      <c r="A24" s="152" t="s">
        <v>158</v>
      </c>
      <c r="B24" s="153">
        <f>'[7]T085622_1'!E27</f>
        <v>14.7</v>
      </c>
      <c r="C24"/>
      <c r="D24" s="4"/>
      <c r="E24" s="42"/>
    </row>
    <row r="25" spans="1:5" s="147" customFormat="1" ht="22.5" customHeight="1">
      <c r="A25" s="152" t="s">
        <v>159</v>
      </c>
      <c r="B25" s="153">
        <f>'[7]T085622_1'!E28</f>
        <v>-6.6</v>
      </c>
      <c r="C25"/>
      <c r="D25" s="4"/>
      <c r="E25" s="42"/>
    </row>
    <row r="26" spans="1:5" ht="22.5" customHeight="1">
      <c r="A26" s="152" t="s">
        <v>160</v>
      </c>
      <c r="B26" s="153">
        <f>'[7]T085622_1'!E29</f>
        <v>21.5</v>
      </c>
      <c r="E26" s="42"/>
    </row>
    <row r="27" spans="1:5" ht="17.25">
      <c r="A27" s="152" t="s">
        <v>161</v>
      </c>
      <c r="B27" s="153" t="str">
        <f>'[7]T085622_1'!E30</f>
        <v>  </v>
      </c>
      <c r="E27" s="42"/>
    </row>
    <row r="28" spans="1:5" ht="17.25">
      <c r="A28" s="152" t="s">
        <v>162</v>
      </c>
      <c r="B28" s="153">
        <f>'[7]T085622_1'!E31</f>
        <v>12.2</v>
      </c>
      <c r="E28" s="42"/>
    </row>
    <row r="29" spans="1:5" ht="17.25">
      <c r="A29" s="152" t="s">
        <v>163</v>
      </c>
      <c r="B29" s="153">
        <f>'[7]T085622_1'!E32</f>
        <v>39.9</v>
      </c>
      <c r="E29" s="42"/>
    </row>
    <row r="30" spans="1:5" ht="17.25">
      <c r="A30" s="152" t="s">
        <v>164</v>
      </c>
      <c r="B30" s="153">
        <f>'[7]T085622_1'!E33</f>
        <v>19.9</v>
      </c>
      <c r="E30" s="42"/>
    </row>
    <row r="31" spans="1:5" ht="17.25">
      <c r="A31" s="154" t="s">
        <v>165</v>
      </c>
      <c r="B31" s="153">
        <f>'[7]T085622_1'!E34</f>
        <v>-2.6</v>
      </c>
      <c r="E31" s="42"/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4">
      <selection activeCell="F18" sqref="F18"/>
    </sheetView>
  </sheetViews>
  <sheetFormatPr defaultColWidth="8.00390625" defaultRowHeight="14.25"/>
  <cols>
    <col min="1" max="1" width="25.50390625" style="0" customWidth="1"/>
    <col min="2" max="2" width="12.75390625" style="133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272" t="s">
        <v>166</v>
      </c>
      <c r="B1" s="272"/>
      <c r="C1" s="272"/>
      <c r="D1" s="272"/>
      <c r="E1" s="134"/>
      <c r="F1" s="134"/>
    </row>
    <row r="2" spans="1:6" ht="17.25">
      <c r="A2" s="63"/>
      <c r="B2" s="44"/>
      <c r="C2" s="63"/>
      <c r="D2" s="135"/>
      <c r="E2" s="136"/>
      <c r="F2" s="136"/>
    </row>
    <row r="3" spans="1:4" ht="36.75" customHeight="1">
      <c r="A3" s="65" t="s">
        <v>167</v>
      </c>
      <c r="B3" s="65" t="s">
        <v>118</v>
      </c>
      <c r="C3" s="137" t="s">
        <v>168</v>
      </c>
      <c r="D3" s="150" t="s">
        <v>103</v>
      </c>
    </row>
    <row r="4" spans="1:4" s="1" customFormat="1" ht="28.5" customHeight="1">
      <c r="A4" s="138" t="s">
        <v>169</v>
      </c>
      <c r="B4" s="139" t="s">
        <v>26</v>
      </c>
      <c r="C4" s="238">
        <f>'[10]1、X40039_2019年4月'!F10/10000</f>
        <v>48.975</v>
      </c>
      <c r="D4" s="239">
        <f>'[10]1、X40039_2019年4月'!K10</f>
        <v>21.47</v>
      </c>
    </row>
    <row r="5" spans="1:7" ht="28.5" customHeight="1">
      <c r="A5" s="141" t="s">
        <v>170</v>
      </c>
      <c r="B5" s="142" t="s">
        <v>26</v>
      </c>
      <c r="C5" s="238">
        <f>'[10]1、X40039_2019年4月'!F11/10000</f>
        <v>37.307</v>
      </c>
      <c r="D5" s="239">
        <f>'[10]1、X40039_2019年4月'!K11</f>
        <v>29.79</v>
      </c>
      <c r="F5" s="1"/>
      <c r="G5" s="1"/>
    </row>
    <row r="6" spans="1:7" ht="28.5" customHeight="1">
      <c r="A6" s="141" t="s">
        <v>171</v>
      </c>
      <c r="B6" s="143" t="s">
        <v>26</v>
      </c>
      <c r="C6" s="238">
        <f>'[10]1、X40039_2019年4月'!F12/10000</f>
        <v>4.1843</v>
      </c>
      <c r="D6" s="239">
        <f>'[10]1、X40039_2019年4月'!K12</f>
        <v>-17.48</v>
      </c>
      <c r="F6" s="1"/>
      <c r="G6" s="1"/>
    </row>
    <row r="7" spans="1:4" s="1" customFormat="1" ht="28.5" customHeight="1">
      <c r="A7" s="144" t="s">
        <v>43</v>
      </c>
      <c r="B7" s="145" t="s">
        <v>44</v>
      </c>
      <c r="C7" s="238">
        <f>'[10]1、X40039_2019年4月'!F13/10000</f>
        <v>128.9011</v>
      </c>
      <c r="D7" s="239">
        <f>'[10]1、X40039_2019年4月'!K13</f>
        <v>15.93</v>
      </c>
    </row>
    <row r="8" spans="1:7" ht="28.5" customHeight="1">
      <c r="A8" s="141" t="s">
        <v>170</v>
      </c>
      <c r="B8" s="143" t="s">
        <v>44</v>
      </c>
      <c r="C8" s="238">
        <f>'[10]1、X40039_2019年4月'!F14/10000</f>
        <v>110.7227</v>
      </c>
      <c r="D8" s="239">
        <f>'[10]1、X40039_2019年4月'!K14</f>
        <v>12</v>
      </c>
      <c r="F8" s="1"/>
      <c r="G8" s="1"/>
    </row>
    <row r="9" spans="1:7" ht="28.5" customHeight="1">
      <c r="A9" s="144" t="s">
        <v>45</v>
      </c>
      <c r="B9" s="145" t="s">
        <v>26</v>
      </c>
      <c r="C9" s="238">
        <f>'[10]1、X40039_2019年4月'!F15/10000</f>
        <v>83.4239</v>
      </c>
      <c r="D9" s="239">
        <f>'[10]1、X40039_2019年4月'!K15</f>
        <v>22.75</v>
      </c>
      <c r="F9" s="1"/>
      <c r="G9" s="1"/>
    </row>
    <row r="10" spans="1:4" s="1" customFormat="1" ht="28.5" customHeight="1">
      <c r="A10" s="141" t="s">
        <v>170</v>
      </c>
      <c r="B10" s="143" t="s">
        <v>26</v>
      </c>
      <c r="C10" s="238">
        <f>'[10]1、X40039_2019年4月'!F16/10000</f>
        <v>71.6848</v>
      </c>
      <c r="D10" s="239">
        <f>'[10]1、X40039_2019年4月'!K16</f>
        <v>42.21</v>
      </c>
    </row>
    <row r="11" spans="1:8" ht="28.5" customHeight="1">
      <c r="A11" s="144" t="s">
        <v>172</v>
      </c>
      <c r="B11" s="145" t="s">
        <v>44</v>
      </c>
      <c r="C11" s="238">
        <f>'[10]1、X40039_2019年4月'!F17/10000</f>
        <v>2096.4756</v>
      </c>
      <c r="D11" s="239">
        <f>'[10]1、X40039_2019年4月'!K17</f>
        <v>37.67</v>
      </c>
      <c r="F11" s="1"/>
      <c r="G11" s="1"/>
      <c r="H11" s="1"/>
    </row>
    <row r="12" spans="1:8" ht="28.5" customHeight="1">
      <c r="A12" s="141" t="s">
        <v>170</v>
      </c>
      <c r="B12" s="143" t="s">
        <v>44</v>
      </c>
      <c r="C12" s="238">
        <f>'[10]1、X40039_2019年4月'!F18/10000</f>
        <v>1630.5282</v>
      </c>
      <c r="D12" s="239">
        <f>'[10]1、X40039_2019年4月'!K18</f>
        <v>39.61</v>
      </c>
      <c r="F12" s="1"/>
      <c r="G12" s="1"/>
      <c r="H12" s="1"/>
    </row>
    <row r="13" spans="1:4" s="1" customFormat="1" ht="28.5" customHeight="1">
      <c r="A13" s="144" t="s">
        <v>173</v>
      </c>
      <c r="B13" s="145" t="s">
        <v>44</v>
      </c>
      <c r="C13" s="238">
        <f>'[10]1、X40039_2019年4月'!F19/10000</f>
        <v>215.856</v>
      </c>
      <c r="D13" s="239">
        <f>'[10]1、X40039_2019年4月'!K19</f>
        <v>65.92</v>
      </c>
    </row>
    <row r="14" spans="1:8" ht="28.5" customHeight="1">
      <c r="A14" s="141" t="s">
        <v>170</v>
      </c>
      <c r="B14" s="143" t="s">
        <v>44</v>
      </c>
      <c r="C14" s="238">
        <f>'[10]1、X40039_2019年4月'!F20/10000</f>
        <v>174.0902</v>
      </c>
      <c r="D14" s="239">
        <f>'[10]1、X40039_2019年4月'!K20</f>
        <v>76.36</v>
      </c>
      <c r="F14" s="1"/>
      <c r="G14" s="1"/>
      <c r="H14" s="1"/>
    </row>
    <row r="15" spans="1:8" ht="28.5" customHeight="1">
      <c r="A15" s="144" t="s">
        <v>174</v>
      </c>
      <c r="B15" s="145" t="s">
        <v>44</v>
      </c>
      <c r="C15" s="238">
        <f>'[10]1、X40039_2019年4月'!F21/10000</f>
        <v>116.8077</v>
      </c>
      <c r="D15" s="239">
        <f>'[10]1、X40039_2019年4月'!K21</f>
        <v>77.44</v>
      </c>
      <c r="F15" s="1"/>
      <c r="G15" s="1"/>
      <c r="H15" s="1"/>
    </row>
    <row r="16" spans="1:7" ht="28.5" customHeight="1">
      <c r="A16" s="141" t="s">
        <v>170</v>
      </c>
      <c r="B16" s="143" t="s">
        <v>44</v>
      </c>
      <c r="C16" s="238">
        <f>'[10]1、X40039_2019年4月'!F22/10000</f>
        <v>84.6489</v>
      </c>
      <c r="D16" s="239">
        <f>'[10]1、X40039_2019年4月'!K22</f>
        <v>59.72</v>
      </c>
      <c r="F16" s="1"/>
      <c r="G16" s="1"/>
    </row>
    <row r="17" spans="1:7" ht="28.5" customHeight="1">
      <c r="A17" s="251" t="s">
        <v>175</v>
      </c>
      <c r="B17" s="252" t="s">
        <v>44</v>
      </c>
      <c r="C17" s="253">
        <f>'[10]1、X40039_2019年4月'!F27/10000</f>
        <v>110.249</v>
      </c>
      <c r="D17" s="254">
        <f>'[10]1、X40039_2019年4月'!K27</f>
        <v>-23.15</v>
      </c>
      <c r="F17" s="1"/>
      <c r="G17" s="1"/>
    </row>
    <row r="18" spans="1:7" ht="28.5" customHeight="1">
      <c r="A18" s="255" t="s">
        <v>170</v>
      </c>
      <c r="B18" s="256" t="s">
        <v>44</v>
      </c>
      <c r="C18" s="253">
        <f>'[10]1、X40039_2019年4月'!F28/10000</f>
        <v>54.0388</v>
      </c>
      <c r="D18" s="254">
        <f>'[10]1、X40039_2019年4月'!K28</f>
        <v>-33.98</v>
      </c>
      <c r="F18" s="1"/>
      <c r="G18" s="1"/>
    </row>
    <row r="19" spans="1:4" ht="17.25">
      <c r="A19" s="63"/>
      <c r="B19" s="44"/>
      <c r="C19" s="63"/>
      <c r="D19" s="63"/>
    </row>
    <row r="20" spans="1:4" ht="17.25">
      <c r="A20" s="63"/>
      <c r="B20" s="44"/>
      <c r="C20" s="63"/>
      <c r="D20" s="63"/>
    </row>
    <row r="21" spans="1:4" ht="17.25">
      <c r="A21" s="63"/>
      <c r="B21" s="44"/>
      <c r="C21" s="63"/>
      <c r="D21" s="63"/>
    </row>
    <row r="22" spans="1:4" ht="17.25">
      <c r="A22" s="63"/>
      <c r="B22" s="44"/>
      <c r="C22" s="63"/>
      <c r="D22" s="63"/>
    </row>
    <row r="23" spans="1:4" ht="17.25">
      <c r="A23" s="63"/>
      <c r="B23" s="44"/>
      <c r="C23" s="63"/>
      <c r="D23" s="63"/>
    </row>
    <row r="24" spans="1:4" ht="17.25">
      <c r="A24" s="63"/>
      <c r="B24" s="44"/>
      <c r="C24" s="63"/>
      <c r="D24" s="63"/>
    </row>
    <row r="25" spans="1:4" ht="17.25">
      <c r="A25" s="63"/>
      <c r="B25" s="44"/>
      <c r="C25" s="63"/>
      <c r="D25" s="63"/>
    </row>
    <row r="26" spans="1:4" ht="17.25">
      <c r="A26" s="63"/>
      <c r="B26" s="44"/>
      <c r="C26" s="63"/>
      <c r="D26" s="63"/>
    </row>
    <row r="27" spans="1:4" ht="17.25">
      <c r="A27" s="63"/>
      <c r="B27" s="44"/>
      <c r="C27" s="63"/>
      <c r="D27" s="63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Windows 用户</cp:lastModifiedBy>
  <cp:lastPrinted>2019-05-20T08:51:53Z</cp:lastPrinted>
  <dcterms:created xsi:type="dcterms:W3CDTF">2003-01-07T10:46:14Z</dcterms:created>
  <dcterms:modified xsi:type="dcterms:W3CDTF">2019-05-27T08:38:07Z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