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6.22-洞庭新城东风湖安置小区配电工程" sheetId="1" r:id="rId1"/>
  </sheets>
  <definedNames>
    <definedName name="_xlnm.Print_Titles" localSheetId="0">'6.22-洞庭新城东风湖安置小区配电工程'!$1:$3</definedName>
  </definedNames>
  <calcPr calcId="144525"/>
</workbook>
</file>

<file path=xl/sharedStrings.xml><?xml version="1.0" encoding="utf-8"?>
<sst xmlns="http://schemas.openxmlformats.org/spreadsheetml/2006/main" count="648" uniqueCount="370">
  <si>
    <t>项目主材设备市场询价清单备案表</t>
  </si>
  <si>
    <t>序号</t>
  </si>
  <si>
    <t>名称</t>
  </si>
  <si>
    <t>基本配置技术参数</t>
  </si>
  <si>
    <t>单位</t>
  </si>
  <si>
    <t>数量</t>
  </si>
  <si>
    <t>单价（元）</t>
  </si>
  <si>
    <t>总价（元）</t>
  </si>
  <si>
    <t>备注</t>
  </si>
  <si>
    <t>项目名称</t>
  </si>
  <si>
    <t>报审价</t>
  </si>
  <si>
    <t>询价</t>
  </si>
  <si>
    <t xml:space="preserve">10kV户外开闭所 </t>
  </si>
  <si>
    <t>二进四出（预留DTU位置）</t>
  </si>
  <si>
    <t>台</t>
  </si>
  <si>
    <t>（含税/含运费）广材网</t>
  </si>
  <si>
    <t>洞庭新城东风湖安置小区配电工程</t>
  </si>
  <si>
    <t>遮蔽立式DTU柜</t>
  </si>
  <si>
    <t>典型尺寸600X400X1600</t>
  </si>
  <si>
    <t xml:space="preserve">10kV户外欧式箱变 </t>
  </si>
  <si>
    <t>SCB12-10/0.4kV-630kVA</t>
  </si>
  <si>
    <t xml:space="preserve">10kV干式变压器 </t>
  </si>
  <si>
    <t xml:space="preserve">SCB12-10/0.4kV-1000kVA </t>
  </si>
  <si>
    <t>10kV进线柜</t>
  </si>
  <si>
    <t>KYN28-12</t>
  </si>
  <si>
    <t xml:space="preserve">10kV出线柜 </t>
  </si>
  <si>
    <t xml:space="preserve">KYN28-12 </t>
  </si>
  <si>
    <t xml:space="preserve">10kV分段柜 </t>
  </si>
  <si>
    <t xml:space="preserve">10kV隔离柜 </t>
  </si>
  <si>
    <t>10kV电压互感器柜</t>
  </si>
  <si>
    <t xml:space="preserve">10kV站用柜 </t>
  </si>
  <si>
    <t xml:space="preserve">直流电源屏 </t>
  </si>
  <si>
    <t>65Ah</t>
  </si>
  <si>
    <t>PVC-C电力管</t>
  </si>
  <si>
    <t>CPVC-200/8mm</t>
  </si>
  <si>
    <t>m</t>
  </si>
  <si>
    <t xml:space="preserve">10kV计量柜 </t>
  </si>
  <si>
    <t xml:space="preserve">10kV电压互感器柜 </t>
  </si>
  <si>
    <t xml:space="preserve">0.4kV低压开关柜 </t>
  </si>
  <si>
    <t>GCK 进线柜</t>
  </si>
  <si>
    <t>GCK 电容柜</t>
  </si>
  <si>
    <t>GCK 馈线柜</t>
  </si>
  <si>
    <t>GCK 双电源转换柜</t>
  </si>
  <si>
    <t>GCK 有源滤波柜</t>
  </si>
  <si>
    <t>耐火密集型母线槽</t>
  </si>
  <si>
    <t>BMC105365,AC400V,三相五线制,铜质,I-LINE 1250A</t>
  </si>
  <si>
    <t xml:space="preserve">柴油发电机组 含发电机控制柜 </t>
  </si>
  <si>
    <t>500kW/50HZ</t>
  </si>
  <si>
    <t xml:space="preserve">高压铜芯电力电缆 </t>
  </si>
  <si>
    <t>ZB-YJV22-8.7/15kV-3×400mm2</t>
  </si>
  <si>
    <t>信息价</t>
  </si>
  <si>
    <t>ZB-YJV22-8.7/15kV-3×300mm2</t>
  </si>
  <si>
    <t>ZB-YJV22-8.7/15kV-3×120mm2</t>
  </si>
  <si>
    <t>ZB-YJV22-8.7/15kV-3×95mm2</t>
  </si>
  <si>
    <t>ZB-YJV22-8.7/15kV-3×50mm2</t>
  </si>
  <si>
    <t>低压铜芯电力电缆</t>
  </si>
  <si>
    <t>ZB-YJV-0.6/1kV-4×185mm2</t>
  </si>
  <si>
    <t>ZB-YJV-0.6/1kV-4×50mm2</t>
  </si>
  <si>
    <t>电力电缆</t>
  </si>
  <si>
    <t>BTWGTY-0.6/1kV-4*185+1*95</t>
  </si>
  <si>
    <t>贝雷片租赁费</t>
  </si>
  <si>
    <t>321型</t>
  </si>
  <si>
    <t>片*天</t>
  </si>
  <si>
    <t>洞庭湖生态经济区船舶垃圾收集点项目支撑脚手架专项施工</t>
  </si>
  <si>
    <t>900支撑架租赁费</t>
  </si>
  <si>
    <t>套*天</t>
  </si>
  <si>
    <t>贝雷销租赁费</t>
  </si>
  <si>
    <t>φ55</t>
  </si>
  <si>
    <t>支架螺栓租赁费</t>
  </si>
  <si>
    <t>工字钢梁租赁费</t>
  </si>
  <si>
    <t>t*天</t>
  </si>
  <si>
    <t>UPS电源2KVA</t>
  </si>
  <si>
    <t>岳阳市铁山电站增效扩容改造工程下石关电站</t>
  </si>
  <si>
    <t>开度控制系统箱</t>
  </si>
  <si>
    <t>高强度减速带</t>
  </si>
  <si>
    <t>350*500*50（mm)</t>
  </si>
  <si>
    <t>广材网</t>
  </si>
  <si>
    <t>岳阳市公安局办公楼负1-2层（环氧）地面改造工程</t>
  </si>
  <si>
    <t>橡胶防撞角</t>
  </si>
  <si>
    <t>560*200*10（mm)</t>
  </si>
  <si>
    <t>个</t>
  </si>
  <si>
    <t>铸铁定位器</t>
  </si>
  <si>
    <t>800*160*110（mm)</t>
  </si>
  <si>
    <t>套</t>
  </si>
  <si>
    <t>轮廓标</t>
  </si>
  <si>
    <t>双面</t>
  </si>
  <si>
    <t>广角镜</t>
  </si>
  <si>
    <t>φ1200（mm)圆形</t>
  </si>
  <si>
    <t>防滑防噪音无震荡环氧树脂坡道（负1.2层）</t>
  </si>
  <si>
    <t>3mm厚</t>
  </si>
  <si>
    <t>m2</t>
  </si>
  <si>
    <t>环氧树脂溥涂地坪（负1.2m）</t>
  </si>
  <si>
    <t>0.8mm厚</t>
  </si>
  <si>
    <t>地下室停车位箭头</t>
  </si>
  <si>
    <t>长3000mm</t>
  </si>
  <si>
    <t>一进二出环网柜</t>
  </si>
  <si>
    <t>带保护，户外柜</t>
  </si>
  <si>
    <t>枫树山路10KV电缆敷设及配电工程</t>
  </si>
  <si>
    <t>一进三出环网柜</t>
  </si>
  <si>
    <t>带保护，户外柜，其中一个出线柜为备用</t>
  </si>
  <si>
    <t>真空开关支架</t>
  </si>
  <si>
    <t>∠60×6×500 D190</t>
  </si>
  <si>
    <t>真空开关</t>
  </si>
  <si>
    <t>ZW20AF-12G/630A</t>
  </si>
  <si>
    <t>大自然品牌高分子踢脚线</t>
  </si>
  <si>
    <t>木塑材质，规格244*78*15</t>
  </si>
  <si>
    <t>按照慧讯网询价（包含税费）</t>
  </si>
  <si>
    <t>岳阳国调队办公室-改造工程</t>
  </si>
  <si>
    <t>德力西品牌单联单控开关</t>
  </si>
  <si>
    <t>额定电压250V，额定电流10A,型号I86K1</t>
  </si>
  <si>
    <t>西门子品牌五孔电源地插</t>
  </si>
  <si>
    <t>安装孔距84mm，连体二三级地插，额定电流10A</t>
  </si>
  <si>
    <t>按照广材网询价  （包含税费）</t>
  </si>
  <si>
    <t>西门子品牌网络、电话地插</t>
  </si>
  <si>
    <t>阻燃PC材质，安装孔距84mm</t>
  </si>
  <si>
    <t>德力西品牌单相五孔电源插座</t>
  </si>
  <si>
    <t>一位五极，额定电压250V，额定电流10A</t>
  </si>
  <si>
    <t>松本电工品牌网络、电话插座</t>
  </si>
  <si>
    <t>一位四芯电话插座</t>
  </si>
  <si>
    <t>铝芯电力电缆</t>
  </si>
  <si>
    <t>4*35mm2</t>
  </si>
  <si>
    <t>km</t>
  </si>
  <si>
    <t>慧讯网（西湖）</t>
  </si>
  <si>
    <t>岳阳市南湖景区及商业步行街周边地下停车场EPC项目管线及绿化迁改工程</t>
  </si>
  <si>
    <t>铜芯电力电缆</t>
  </si>
  <si>
    <t>VV3*35mm2</t>
  </si>
  <si>
    <t>慧讯网（金凤）</t>
  </si>
  <si>
    <t xml:space="preserve"> PVC-C高压电力电缆套管</t>
  </si>
  <si>
    <t>Φ200*10</t>
  </si>
  <si>
    <t>慧讯网</t>
  </si>
  <si>
    <t>接头盒(含接续器材)</t>
  </si>
  <si>
    <t>24芯光缆</t>
  </si>
  <si>
    <t>48芯光缆</t>
  </si>
  <si>
    <t>72芯光缆</t>
  </si>
  <si>
    <t>96芯光缆</t>
  </si>
  <si>
    <t>144芯光缆</t>
  </si>
  <si>
    <t>光缆24芯</t>
  </si>
  <si>
    <t>单模光纤</t>
  </si>
  <si>
    <t>光缆48芯</t>
  </si>
  <si>
    <t>光缆72芯</t>
  </si>
  <si>
    <t>光缆96芯</t>
  </si>
  <si>
    <t>光缆144芯</t>
  </si>
  <si>
    <t>硫酸钡</t>
  </si>
  <si>
    <t>25kg每包</t>
  </si>
  <si>
    <t>包</t>
  </si>
  <si>
    <t>血吸虫病防治所预防科研综合楼改建项目负一层装修改造工程</t>
  </si>
  <si>
    <t>一体化污水提升设备</t>
  </si>
  <si>
    <t>型号为:OLWTF50W10-15-1.1/2Q=10M3/H,H=15M,N=1.1KW（电机一用一备）</t>
  </si>
  <si>
    <t>柜式七氟丙烷气体灭火 GQQ100/2.5,86kg</t>
  </si>
  <si>
    <t>GQQ100/2.5,86kg</t>
  </si>
  <si>
    <t>柜式七氟丙烷气体灭火 GQQ120/2.5,107kg</t>
  </si>
  <si>
    <t>GQQ120/2.5,107kg</t>
  </si>
  <si>
    <t>七氟丙烷灭火药剂储存瓶组 QMP70/4.2   七氟丙烷每瓶充装量为63kgejD</t>
  </si>
  <si>
    <t>QMP70/4.2   七氟丙烷每瓶充装量为63kgejD</t>
  </si>
  <si>
    <t>标准型风管式室内机</t>
  </si>
  <si>
    <t>型号KMR-N36,冷/热量3.6/4.0kw,风压10Pa,功率0.06+0.8kw</t>
  </si>
  <si>
    <t>标准型风管式室内机  N40</t>
  </si>
  <si>
    <t>型号KMR-N40,冷热量4.0/4.5kw,</t>
  </si>
  <si>
    <t>标准型风管式室内机  N56</t>
  </si>
  <si>
    <t>型号KMR-N56,冷/热量5.6/6.3kw,</t>
  </si>
  <si>
    <t>标准型风管式室内机  N71</t>
  </si>
  <si>
    <t>型号KMR-N71,冷/热量7.1/8.0kw,</t>
  </si>
  <si>
    <t>总配电箱AA1</t>
  </si>
  <si>
    <t>岳阳市第十二中学体育综合楼项目</t>
  </si>
  <si>
    <t>总配电箱AA2</t>
  </si>
  <si>
    <t>柴油发电机组200KW</t>
  </si>
  <si>
    <t>200KW</t>
  </si>
  <si>
    <t>潜污泵</t>
  </si>
  <si>
    <t>潜污泵65QW25-15-2.2</t>
  </si>
  <si>
    <t>水簸箕</t>
  </si>
  <si>
    <t xml:space="preserve">个 </t>
  </si>
  <si>
    <t>固化剂</t>
  </si>
  <si>
    <t>kg</t>
  </si>
  <si>
    <t>橡胶减速挡</t>
  </si>
  <si>
    <t>入车库凸镜</t>
  </si>
  <si>
    <t>镜面凸镜φ600;含立杆支架等</t>
  </si>
  <si>
    <t>旱柳</t>
  </si>
  <si>
    <t>胸径6-8cm</t>
  </si>
  <si>
    <t>株</t>
  </si>
  <si>
    <t>三峡后续工作长江中下游影响处理湖南段二期河道整治工程水土保持措施工程</t>
  </si>
  <si>
    <t>垂柳</t>
  </si>
  <si>
    <t>池杉</t>
  </si>
  <si>
    <t>草皮</t>
  </si>
  <si>
    <t>黑麦草</t>
  </si>
  <si>
    <t>㎡</t>
  </si>
  <si>
    <t>隔膜式气压水罐</t>
  </si>
  <si>
    <t>50SL一SQLGw-10*5</t>
  </si>
  <si>
    <t>市场价</t>
  </si>
  <si>
    <t>岳阳市人防办办公大楼消防整改工程</t>
  </si>
  <si>
    <t>消火栓泵</t>
  </si>
  <si>
    <t xml:space="preserve"> XBD7.6/25-100DX Q=25L/S H=76m N=35KW</t>
  </si>
  <si>
    <t>风机</t>
  </si>
  <si>
    <t>T4-72No.7-12 风量:21862m3/h</t>
  </si>
  <si>
    <t>HTF-Z-Ⅰ No.10 风量:38200m3/h</t>
  </si>
  <si>
    <t>报警主机</t>
  </si>
  <si>
    <t>JB-QG-GST5000</t>
  </si>
  <si>
    <t>稳压泵</t>
  </si>
  <si>
    <t>25LGw-10*5</t>
  </si>
  <si>
    <t>柴油发电机组</t>
  </si>
  <si>
    <t>200GF</t>
  </si>
  <si>
    <t>壁挂式小便器</t>
  </si>
  <si>
    <t>交投集团矮子坡办公室装饰装修工程</t>
  </si>
  <si>
    <t>感应式冲洗阀</t>
  </si>
  <si>
    <t>DN15</t>
  </si>
  <si>
    <t>投影仪</t>
  </si>
  <si>
    <t>led室内显示屏</t>
  </si>
  <si>
    <t>挂机空调</t>
  </si>
  <si>
    <t>1.75P</t>
  </si>
  <si>
    <t>柜机空调</t>
  </si>
  <si>
    <t>3.0P</t>
  </si>
  <si>
    <t>钛金边框玻璃门</t>
  </si>
  <si>
    <t>M1523</t>
  </si>
  <si>
    <t>防盗门</t>
  </si>
  <si>
    <t>M1321</t>
  </si>
  <si>
    <t>IGBT模块-国外进口</t>
  </si>
  <si>
    <t>Skii1613GD123-3duk70</t>
  </si>
  <si>
    <t xml:space="preserve">岳阳市科技信息大楼中央空调维修维保项目 </t>
  </si>
  <si>
    <t>控制器-国外进口</t>
  </si>
  <si>
    <t>mic plc</t>
  </si>
  <si>
    <t>CLDP通讯板</t>
  </si>
  <si>
    <t>PC主板</t>
  </si>
  <si>
    <t>块</t>
  </si>
  <si>
    <t>慧讯网询价</t>
  </si>
  <si>
    <t>驱动软板</t>
  </si>
  <si>
    <t>保险</t>
  </si>
  <si>
    <t>FU13</t>
  </si>
  <si>
    <t>品牌：丹佛斯
 联系人：石工    联系电话：15295502404    公司名称：南京石力冷暖工程有限公司</t>
  </si>
  <si>
    <t>变压器</t>
  </si>
  <si>
    <t>EI-100VA-C</t>
  </si>
  <si>
    <t>电脑显示器</t>
  </si>
  <si>
    <t>Mcquay013</t>
  </si>
  <si>
    <t>水流开关</t>
  </si>
  <si>
    <t>FLOW01</t>
  </si>
  <si>
    <t>冷媒</t>
  </si>
  <si>
    <t>R134A</t>
  </si>
  <si>
    <t>锅炉风机总成</t>
  </si>
  <si>
    <t>德国原装PBN2001</t>
  </si>
  <si>
    <t>品牌：烈骑
 联系人：李祥   联系电话：18152619390    公司名称：湖南华瑞暖通节能有限公司</t>
  </si>
  <si>
    <t>锅炉控制主板</t>
  </si>
  <si>
    <t>PBF2003</t>
  </si>
  <si>
    <t>燃烧器</t>
  </si>
  <si>
    <t>风压开关</t>
  </si>
  <si>
    <t>PF2100</t>
  </si>
  <si>
    <t>点火器</t>
  </si>
  <si>
    <t>蜗轮蜗杆蝶阀</t>
  </si>
  <si>
    <t>DN200</t>
  </si>
  <si>
    <t>Y型过滤器</t>
  </si>
  <si>
    <t>DN201</t>
  </si>
  <si>
    <t>温度计</t>
  </si>
  <si>
    <t>支</t>
  </si>
  <si>
    <t>温度探头</t>
  </si>
  <si>
    <t>压力传感器</t>
  </si>
  <si>
    <t>LED显示屏</t>
  </si>
  <si>
    <t>P5</t>
  </si>
  <si>
    <t>深圳强力巨彩</t>
  </si>
  <si>
    <t>皇姑塘立交桥户外P5单色LED显示屏（节能屏）制作安装</t>
  </si>
  <si>
    <t>控制箱</t>
  </si>
  <si>
    <t>45KW</t>
  </si>
  <si>
    <t>LED图文编辑软件</t>
  </si>
  <si>
    <t>中心控制器</t>
  </si>
  <si>
    <t>200万红外定焦枪型网络摄像机</t>
  </si>
  <si>
    <t>传感器类型1/2.8英寸CMOS；像素200万；最大分辨率1920×1080；最低照度0.002Lux（彩色模式）；0.0002Lux（黑白模式）；0Lux（补光灯开启）；最大补光距离50m（红外）；镜头类型定焦；镜头焦距3.6mm；通用行为分析绊线入侵；区域入侵；视频压缩标准H.265；H.264；H.264H；H.264B；MJPEG；智能编码H.264：支持H.265：支持；宽动态120dB；报警事件网络断开；IP冲突；非法访问；动态检测；视频遮挡；绊线入侵；区域入侵；场景变更；电压检测；安全异常；接入标准ONVIF（Profile S）  ；GB/T28181；乐橙；CGI；星光支持；供电方式DC12V；防护等级IP67</t>
  </si>
  <si>
    <t>浙江大华技术股份有限公司吉林办事处</t>
  </si>
  <si>
    <t>岳阳市春华家园小区安防监控系统采购项目</t>
  </si>
  <si>
    <t>摄像机电源</t>
  </si>
  <si>
    <t>DC12V/12W电源适配器</t>
  </si>
  <si>
    <t>广州市欣炜电子有限公司020 8252-8680</t>
  </si>
  <si>
    <t>空开</t>
  </si>
  <si>
    <t>2P空气开关</t>
  </si>
  <si>
    <t>北京市定邦电气经营部</t>
  </si>
  <si>
    <t>排插</t>
  </si>
  <si>
    <t>3个3孔排插</t>
  </si>
  <si>
    <t>京东公牛自营店</t>
  </si>
  <si>
    <t>电源防雷器</t>
  </si>
  <si>
    <t>网络电源二合一防雷器</t>
  </si>
  <si>
    <t>南宁市索盟电子技术有限公司 0771 538-0929</t>
  </si>
  <si>
    <t>防雷光纤收发器</t>
  </si>
  <si>
    <t>100/1000M以太网光纤收发器， 具有100M/1000M、半双工/全双工自适应功能；支持存储转发模式和直通模式，存储转发模式支持长包，直通模式对包长无限制；支持带宽控制；支持LFP(Link Fault Pass-Through)功能，自动侦测到链路中任一端口断开时强迫该链路其它端口停止传输；支持远端网管和远端复位，并可通过远端网管打开/关闭电口；电口具有MDI-II与MDI-X自动识别功能，自动侦测，自动学习，兼容性好；具有存储转发缓冲区，有效提高端接设备的传输效率，实现流量控制、广播隔离、差错检测功能；对IEEE802.1q网络特性的支持可以保证绝大多数主流产品的骨干特性，如跨交换机的VLAN、TRUNK等功能；支持网管卡的级联功能</t>
  </si>
  <si>
    <t>对</t>
  </si>
  <si>
    <t>深圳市典视达科技有限公司 0755 2320-7722</t>
  </si>
  <si>
    <t>接入交换机</t>
  </si>
  <si>
    <t>千兆5口交换机</t>
  </si>
  <si>
    <t>天津津新启泰科技有限公司022 8761-5355</t>
  </si>
  <si>
    <t>8盘位32路网络视频录像机</t>
  </si>
  <si>
    <t>HDMI1路；HDMI1 (画面分割)1、4、8、9、16、36分割；IPC分辨率4K/6M/5M/4M/3M/1080P/1.3M/720P；USB接口2个前置USB2.0接口/1个后置USB3.0接口；VGA1路；报警接口16进4出，其中3路继电器输出，1路12V1A ctrl输出；操作界面WEB、本地GUI；操作系统嵌入式Linux实时操作系统；多路回放最大支持16路回放；解码能力2×4K/4×4M/8×1080P/16×720P；盘位8；前智能接入支持客流量统计，热度图，人脸检测，绊线入侵，区域入侵，物品遗留，物品搬移，快速移动，人员聚集，徘徊检测等前智能2.0功能；视频输出1路VGA，1路HDMI，支持VGA/HDMI视频同源输出；网络带宽接入200Mbps,储存128Mbps,转发128Mbps；网络接口2个RJ45 10/100/1000Mbps自适应以太网口；网络视频接入32路；网络协议IPv4、IPv6、HTTP、NTP、DNS、ONVIF；音频接口1路,支持IPC音频输入/1路,支持语音对讲输出；硬盘接口8个内置SATA接口，支持10T、SSD；主处理器工业级嵌入式微控制器</t>
  </si>
  <si>
    <t>4TB硬盘</t>
  </si>
  <si>
    <t>一体化监控级SATA硬盘4TB</t>
  </si>
  <si>
    <t>参考其他项目单价</t>
  </si>
  <si>
    <t>55寸液晶拼接屏</t>
  </si>
  <si>
    <t>1、屏幕尺寸55寸，LED光源；
2、分辨率：1920*1080，双边拼缝≦3.5mm；
3、亮度不低于500cd/m2，对比度不低于4000:1；图像显示清晰度≥950TVL，亮度鉴别等级≥11级；
4、产品出厂时坏点率须为0，且在最大亮度下运行3000小时后产生的坏点率不超过1ppm；
5、产品漏光度＜0.005cd/㎡；
6、 产品32灰阶切换时间≤2ms；
7、液晶拼接单元不造成对视网膜的蓝光危害；
8、液晶显示单元拼接安装后，拼接精度≤0.2mm；
9、 液晶拼接单元表面抗推力设计，对表面平均9点分别施加10N的力液晶屏正常使用无异常；
10、液晶拼接单元外壳符合GB/T2423.17-2008盐雾要求
11、液晶拼接必须采用分体式结构设计，支持屏体与驱动单元分开安装及拆卸，整体美观大方的同时最大程度降低项目后期运营维护成本及难度。
12、显示屏生产厂家是推动行业绿色发展先进单位；
13、考虑系统兼容稳定性，显示单元必须与图像拼接控制器、控制软件采用同一厂家产品；</t>
  </si>
  <si>
    <t>广州精典电子科技有限公司020 3855-9415</t>
  </si>
  <si>
    <t>拼接屏支架</t>
  </si>
  <si>
    <t>拼接屏配套专用落地支架</t>
  </si>
  <si>
    <t>广州卡多尼信息技术有限公司020 8561-1303</t>
  </si>
  <si>
    <t>网络高清解码器</t>
  </si>
  <si>
    <t>解码格式：支持H.265/H.264/MJPEG/SVAC格式视频解码；解码能力：支持2路8K@30fps/8路4K@30fps /36路1080P@30fps/80路720P@30fps/144路D1@30fps，每两个输出口共享解码能力,H264和H265解码能力相同；视频输出路数：4路HDMI输出/2路BNC输出；音频输出路数：4路HDMI输出/2路BNC输出；视频输出分辨率：1024*768,1280*720,1280*1024,1920*1080,3840*2160@60fps，默认为1920*1080.奇数口支持1080P以上分辨率设置；视频输入路数：2路HDMI输入；视频输入分辨率：最大支持2路4K@30fps同时输入；音频输入路数：2路HDMI输入；</t>
  </si>
  <si>
    <t>杭州海康威视数字技术股份有限公司惠州办事处0752 280-0586</t>
  </si>
  <si>
    <t>核心汇聚  交换机</t>
  </si>
  <si>
    <t>P路由：支持IPv4静态路由、RIPv1/v2，支持IPv6静态路由、RIPng，链路聚合：支持GE端口聚合，支持静态聚合，支持动态聚合，支持跨设备聚合
端口特性：支持IEEE802.3x流量控制（全双工），支持基于端口速率百分比的风暴抑制，支持基于PPS/BPS的风暴抑制
IRF2：支持IRF2智能弹性架构，支持通过标准以太网接口进行堆叠，支持本地堆叠和远程堆叠，支持分布式设备管理、分布式链路聚合
多媒体服务：支持VOD等多媒体服务，支持VoIP等时延敏感的语音业务，提供支持组播的音频和视频的服务功能
流量控制：支持802.3x流控及半双工背压流控
SDN/Openflow：支持OpenFlow 1.3标准（MS4320V2子系列），支持多控制器（EQUAL模式、主备模式）（MS4320V2子系列），支持多表流水线（MS4320V2子系列），支持Group table（MS4320V2子系列）
ACL：支持L2（Layer 2）-L4（Layer 4）包过滤功能，提供基于源MAC地址、目的MAC地址、源IP地址、目的IP地址、TCP/UDP端口、协议类型、VLAN的流分类；支持时间段（Time Range）ACL，支持基于端口、VLAN、全局下发ACL，支持双向ACL
DHCP：支持DHCP Client，支持DHCP Snooping，支持DHCP Relay，支持DHCP Snooping option82，支持DHCP Server，支持DHCP auto-config（零配置）
OAM：支持802.1ag，支持802.3ah
绿色节能：支持EEE(802.3az)，端口自动Power down功能，端口定时down功能（Schedule job）</t>
  </si>
  <si>
    <t>上海岐泓信息科技有限公司021 5108-2337</t>
  </si>
  <si>
    <t>控制台</t>
  </si>
  <si>
    <t>国标</t>
  </si>
  <si>
    <t>组</t>
  </si>
  <si>
    <t>陕西老枪科技工程有限公司029 6820-7160</t>
  </si>
  <si>
    <t>控制电脑</t>
  </si>
  <si>
    <t>I5 6100/4G/1000G/DVDRW/集显、19.5寸液晶显示器</t>
  </si>
  <si>
    <t>京东联想自营店</t>
  </si>
  <si>
    <t>琉璃博古</t>
  </si>
  <si>
    <t>33×33×18cm</t>
  </si>
  <si>
    <t xml:space="preserve">
（税、运费： 不含税/不含运费 一般税率:13% H0.25m） 淄博栋梁琉璃瓦有限公司  
联系人： 李先生
电  话： 158-5331-1111</t>
  </si>
  <si>
    <t>岳阳市博物馆屋面维修改造工程</t>
  </si>
  <si>
    <t>琉璃滴水</t>
  </si>
  <si>
    <t>22×22cm</t>
  </si>
  <si>
    <t xml:space="preserve"> （规格：215*215*10  税、运费： 不含税/不含运费 小规模税率:3% ）                 佛山市最院家居用品有限公司 
联系人： 张海
电  话： 137-0298-1945</t>
  </si>
  <si>
    <t>琉璃底瓦</t>
  </si>
  <si>
    <t>17×17cm</t>
  </si>
  <si>
    <t>税、运费： 不含税/不含运费 小规模税率:3% 宜兴市新宇峰陶瓷经营部   
联系人： 施先生
电  话： 135-8422-1668
136-0153-7316</t>
  </si>
  <si>
    <t>琉璃盖瓦</t>
  </si>
  <si>
    <t>19.5×11cm</t>
  </si>
  <si>
    <t>税、运费： 不含税/不含运费 小规模税率:3%佛山市最院家居用品有限公司               联系人： 张海
电  话： 137-0298-1945</t>
  </si>
  <si>
    <t>琉璃勾头</t>
  </si>
  <si>
    <t>19.5×13cm</t>
  </si>
  <si>
    <t>规格：240*120  不含税/不含运费 一般税率:13%  淄博栋梁琉璃瓦有限公司           联系人： 李先生
电  话： 158-5331-1111</t>
  </si>
  <si>
    <t>葫芦宝顶150cm四节</t>
  </si>
  <si>
    <t xml:space="preserve">规格：H2m 不含税/不含运费 一般税率:13%                淄博栋梁琉璃瓦有限公司                   联系人： 李先生
电  话： 158-5331-1111           </t>
  </si>
  <si>
    <t>翘角头</t>
  </si>
  <si>
    <t>39×21×69cm</t>
  </si>
  <si>
    <t xml:space="preserve">南宁市谦瑞建筑材料有限公司 联系人：
林日优 
电  话：
186-7710-5121
181-7236-0238
</t>
  </si>
  <si>
    <t>斜当沟</t>
  </si>
  <si>
    <t>(斜盾形瓦31×10cm)</t>
  </si>
  <si>
    <t xml:space="preserve">
税、运费： 不含税/不含运费 小规模税率:3%  佛山市最院家居用品有限公司 
联系人： 张海
电  话： 137-0298-1945</t>
  </si>
  <si>
    <t>入口车牌识别一体机（带对讲、扫码）</t>
  </si>
  <si>
    <t>1.入口车牌识别一体机（带对讲、扫码）
2.参数描述: GIA-20 含车牌识别器，高清摄像机，车牌信息显示屏
3.详细参数详见附件参数明细</t>
  </si>
  <si>
    <t>市场价，参考艾科智泊品牌</t>
  </si>
  <si>
    <t>岳阳东站停车场车辆管理、数字寻呼引导系统等项目</t>
  </si>
  <si>
    <t>无线地磁探测器</t>
  </si>
  <si>
    <t xml:space="preserve">1.无线地磁探测器
</t>
  </si>
  <si>
    <t>无线车位锁探测器</t>
  </si>
  <si>
    <t>1.无线车位锁探测器
2.型号：ZKCW-03，电动控制
3.规格：1285*427*213（长*宽*高）  75KG 挡板5厘，底座8厘，A3钢镀锌加喷塑</t>
  </si>
  <si>
    <t>市场价，参考中科智泊品牌</t>
  </si>
  <si>
    <t xml:space="preserve">车位总引导屏 </t>
  </si>
  <si>
    <t>1.车位总引导屏 
2.型号：DOB ，内嵌模组数量 3组，灯箱+户外PH10单红3块16*32cm显示模块的形式；安装在入口附近，分别显示一区、二区、三区总剩余车位信息
3.详细参数详见附件参数明细</t>
  </si>
  <si>
    <t xml:space="preserve">分区引导屏（单向） </t>
  </si>
  <si>
    <t>1.分区引导屏（单向） 
2.型号：DOB ，内嵌模组数量 1组 灯箱+户外PH10双色1块16*32cm显示模块的形式；分别显示一区总剩余车位信息
3.详细参数详见附件参数明细</t>
  </si>
  <si>
    <t>分区引导屏（双向）</t>
  </si>
  <si>
    <t>1.型号：DOB ，内嵌模组数量 2组
2.灯箱+户外PH10双色2块16*32cm显示模块的形式；分别显示一区、二区总剩余车位信息
3.详细参数详见附件参数明细</t>
  </si>
  <si>
    <t xml:space="preserve">分区引导屏（三向） </t>
  </si>
  <si>
    <t>1.型号：DOB ，内嵌模组数量 3组
2.灯箱+户外PH10双色3块16*32cm显示模块的形式；分别显示一区、二区、三区总剩余车位信息，
3.详细参数详见附件参数明细</t>
  </si>
  <si>
    <t>大车直流快速充电桩（60KW）</t>
  </si>
  <si>
    <t>1.大车直流快速充电桩（60KW）一拖二直流充电桩</t>
  </si>
  <si>
    <t>大车直流快速充电桩（120KW）</t>
  </si>
  <si>
    <t xml:space="preserve">
1.名称: 大车直流快速充电桩（120KW）一拖二直流充电桩;</t>
  </si>
  <si>
    <t xml:space="preserve">UPS电源 </t>
  </si>
  <si>
    <t>1.UPS电源 （1kVA/0.8kW pf=0.8 36V直流电压）</t>
  </si>
  <si>
    <t>蓄电池</t>
  </si>
  <si>
    <t>1. 蓄电池12v38AH Dimension：198*166*172 11.5kg;</t>
  </si>
  <si>
    <t xml:space="preserve">  一体电池柜</t>
  </si>
  <si>
    <t>1. 一体电池柜</t>
  </si>
  <si>
    <t>1.高频机 单进单出UPS电源  2kVA/1.6kW pf=0.8 72VDC</t>
  </si>
  <si>
    <t>免维护铅酸蓄电池</t>
  </si>
  <si>
    <t>1.免维护铅酸蓄电池 12V/100Ah</t>
  </si>
  <si>
    <t xml:space="preserve">A3号电池柜 </t>
  </si>
  <si>
    <t xml:space="preserve">1.A3号电池柜 </t>
  </si>
  <si>
    <t xml:space="preserve">铝质防静电地板 </t>
  </si>
  <si>
    <t>1.铝质防静电地板 600×600mm(含支架)</t>
  </si>
  <si>
    <t>与现有地磁对接、调试、运行费用</t>
  </si>
  <si>
    <t>1.详见设计图纸包含费用的范围 
2.包含670个地磁接入停车场管理“引导系统管理软件平台”和东站原有智慧停车场管理系统平台的与三家不同单位进行对接、编程、调试。</t>
  </si>
  <si>
    <t>项</t>
  </si>
  <si>
    <t>车位预定功能对接、调试、运行费用</t>
  </si>
  <si>
    <t>1.详见设计图纸包含费用的范围 
2.预定车位区域地锁地磁接入停车场管理平台和东站原有智慧停车场管理系统平台，与三家不同单位进行对接、编程、调试。</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</si>
</sst>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00_ "/>
    <numFmt numFmtId="178" formatCode="0.00#"/>
  </numFmts>
  <fonts count="35">
    <font>
      <sz val="11"/>
      <color theme="1"/>
      <name val="宋体"/>
      <charset val="134"/>
      <scheme val="minor"/>
    </font>
    <font>
      <sz val="12"/>
      <name val="宋体"/>
      <charset val="134"/>
    </font>
    <font>
      <sz val="9"/>
      <name val="宋体"/>
      <charset val="134"/>
    </font>
    <font>
      <sz val="8"/>
      <name val="宋体"/>
      <charset val="134"/>
    </font>
    <font>
      <sz val="22"/>
      <name val="方正小标宋简体"/>
      <charset val="134"/>
    </font>
    <font>
      <sz val="10"/>
      <color indexed="8"/>
      <name val="宋体"/>
      <charset val="134"/>
    </font>
    <font>
      <sz val="9"/>
      <color indexed="8"/>
      <name val="宋体"/>
      <charset val="134"/>
    </font>
    <font>
      <sz val="8"/>
      <color indexed="8"/>
      <name val="宋体"/>
      <charset val="134"/>
    </font>
    <font>
      <sz val="8"/>
      <color rgb="FFFF0000"/>
      <name val="宋体"/>
      <charset val="134"/>
    </font>
    <font>
      <sz val="8"/>
      <color rgb="FF000000"/>
      <name val="宋体"/>
      <charset val="134"/>
    </font>
    <font>
      <sz val="8"/>
      <color theme="1"/>
      <name val="宋体"/>
      <charset val="134"/>
      <scheme val="minor"/>
    </font>
    <font>
      <sz val="8"/>
      <color indexed="8"/>
      <name val="宋体"/>
      <charset val="0"/>
    </font>
    <font>
      <sz val="8"/>
      <name val="宋体"/>
      <charset val="0"/>
    </font>
    <font>
      <sz val="8"/>
      <color rgb="FF000000"/>
      <name val="宋体"/>
      <charset val="134"/>
      <scheme val="minor"/>
    </font>
    <font>
      <sz val="8"/>
      <name val="仿宋"/>
      <charset val="134"/>
    </font>
    <font>
      <sz val="8"/>
      <color theme="1"/>
      <name val="宋体"/>
      <charset val="134"/>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0" borderId="0" applyNumberFormat="0" applyBorder="0" applyAlignment="0" applyProtection="0">
      <alignment vertical="center"/>
    </xf>
    <xf numFmtId="0" fontId="2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6" fillId="1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2" applyNumberFormat="0" applyFont="0" applyAlignment="0" applyProtection="0">
      <alignment vertical="center"/>
    </xf>
    <xf numFmtId="0" fontId="16" fillId="26" borderId="0" applyNumberFormat="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5" applyNumberFormat="0" applyFill="0" applyAlignment="0" applyProtection="0">
      <alignment vertical="center"/>
    </xf>
    <xf numFmtId="0" fontId="1" fillId="0" borderId="0"/>
    <xf numFmtId="0" fontId="23" fillId="0" borderId="5" applyNumberFormat="0" applyFill="0" applyAlignment="0" applyProtection="0">
      <alignment vertical="center"/>
    </xf>
    <xf numFmtId="0" fontId="16" fillId="18" borderId="0" applyNumberFormat="0" applyBorder="0" applyAlignment="0" applyProtection="0">
      <alignment vertical="center"/>
    </xf>
    <xf numFmtId="0" fontId="28" fillId="0" borderId="7" applyNumberFormat="0" applyFill="0" applyAlignment="0" applyProtection="0">
      <alignment vertical="center"/>
    </xf>
    <xf numFmtId="0" fontId="16" fillId="29" borderId="0" applyNumberFormat="0" applyBorder="0" applyAlignment="0" applyProtection="0">
      <alignment vertical="center"/>
    </xf>
    <xf numFmtId="0" fontId="27" fillId="17" borderId="6" applyNumberFormat="0" applyAlignment="0" applyProtection="0">
      <alignment vertical="center"/>
    </xf>
    <xf numFmtId="0" fontId="31" fillId="17" borderId="3" applyNumberFormat="0" applyAlignment="0" applyProtection="0">
      <alignment vertical="center"/>
    </xf>
    <xf numFmtId="0" fontId="29" fillId="25" borderId="8" applyNumberFormat="0" applyAlignment="0" applyProtection="0">
      <alignment vertical="center"/>
    </xf>
    <xf numFmtId="0" fontId="17" fillId="24" borderId="0" applyNumberFormat="0" applyBorder="0" applyAlignment="0" applyProtection="0">
      <alignment vertical="center"/>
    </xf>
    <xf numFmtId="0" fontId="16" fillId="28" borderId="0" applyNumberFormat="0" applyBorder="0" applyAlignment="0" applyProtection="0">
      <alignment vertical="center"/>
    </xf>
    <xf numFmtId="0" fontId="33" fillId="0" borderId="9" applyNumberFormat="0" applyFill="0" applyAlignment="0" applyProtection="0">
      <alignment vertical="center"/>
    </xf>
    <xf numFmtId="0" fontId="22" fillId="0" borderId="4" applyNumberFormat="0" applyFill="0" applyAlignment="0" applyProtection="0">
      <alignment vertical="center"/>
    </xf>
    <xf numFmtId="0" fontId="21" fillId="11" borderId="0" applyNumberFormat="0" applyBorder="0" applyAlignment="0" applyProtection="0">
      <alignment vertical="center"/>
    </xf>
    <xf numFmtId="0" fontId="24" fillId="14" borderId="0" applyNumberFormat="0" applyBorder="0" applyAlignment="0" applyProtection="0">
      <alignment vertical="center"/>
    </xf>
    <xf numFmtId="0" fontId="17" fillId="4" borderId="0" applyNumberFormat="0" applyBorder="0" applyAlignment="0" applyProtection="0">
      <alignment vertical="center"/>
    </xf>
    <xf numFmtId="0" fontId="16" fillId="30" borderId="0" applyNumberFormat="0" applyBorder="0" applyAlignment="0" applyProtection="0">
      <alignment vertical="center"/>
    </xf>
    <xf numFmtId="0" fontId="17" fillId="16" borderId="0" applyNumberFormat="0" applyBorder="0" applyAlignment="0" applyProtection="0">
      <alignment vertical="center"/>
    </xf>
    <xf numFmtId="0" fontId="17" fillId="23" borderId="0" applyNumberFormat="0" applyBorder="0" applyAlignment="0" applyProtection="0">
      <alignment vertical="center"/>
    </xf>
    <xf numFmtId="0" fontId="17" fillId="13" borderId="0" applyNumberFormat="0" applyBorder="0" applyAlignment="0" applyProtection="0">
      <alignment vertical="center"/>
    </xf>
    <xf numFmtId="0" fontId="17" fillId="19" borderId="0" applyNumberFormat="0" applyBorder="0" applyAlignment="0" applyProtection="0">
      <alignment vertical="center"/>
    </xf>
    <xf numFmtId="0" fontId="16" fillId="31" borderId="0" applyNumberFormat="0" applyBorder="0" applyAlignment="0" applyProtection="0">
      <alignment vertical="center"/>
    </xf>
    <xf numFmtId="0" fontId="16" fillId="12"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6" fillId="9" borderId="0" applyNumberFormat="0" applyBorder="0" applyAlignment="0" applyProtection="0">
      <alignment vertical="center"/>
    </xf>
    <xf numFmtId="0" fontId="17" fillId="32" borderId="0" applyNumberFormat="0" applyBorder="0" applyAlignment="0" applyProtection="0">
      <alignment vertical="center"/>
    </xf>
    <xf numFmtId="0" fontId="16" fillId="27" borderId="0" applyNumberFormat="0" applyBorder="0" applyAlignment="0" applyProtection="0">
      <alignment vertical="center"/>
    </xf>
    <xf numFmtId="0" fontId="16" fillId="3" borderId="0" applyNumberFormat="0" applyBorder="0" applyAlignment="0" applyProtection="0">
      <alignment vertical="center"/>
    </xf>
    <xf numFmtId="0" fontId="17" fillId="22" borderId="0" applyNumberFormat="0" applyBorder="0" applyAlignment="0" applyProtection="0">
      <alignment vertical="center"/>
    </xf>
    <xf numFmtId="0" fontId="16" fillId="33" borderId="0" applyNumberFormat="0" applyBorder="0" applyAlignment="0" applyProtection="0">
      <alignment vertical="center"/>
    </xf>
  </cellStyleXfs>
  <cellXfs count="6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0" borderId="1" xfId="0" applyFont="1" applyFill="1" applyBorder="1" applyAlignment="1">
      <alignment horizontal="left" vertical="center" wrapText="1" shrinkToFi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left" vertical="center"/>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1"/>
  <sheetViews>
    <sheetView tabSelected="1" zoomScale="110" zoomScaleNormal="110" workbookViewId="0">
      <pane ySplit="3" topLeftCell="A168" activePane="bottomLeft" state="frozen"/>
      <selection/>
      <selection pane="bottomLeft" activeCell="F182" sqref="F182"/>
    </sheetView>
  </sheetViews>
  <sheetFormatPr defaultColWidth="9" defaultRowHeight="14.25"/>
  <cols>
    <col min="1" max="1" width="5.375" style="1" customWidth="1"/>
    <col min="2" max="2" width="17" style="2" customWidth="1"/>
    <col min="3" max="3" width="28.5" style="3" customWidth="1"/>
    <col min="4" max="4" width="6.5" style="2" customWidth="1"/>
    <col min="5" max="5" width="12" style="4" customWidth="1"/>
    <col min="6" max="7" width="11.625" style="5" customWidth="1"/>
    <col min="8" max="8" width="10.9083333333333" style="6" customWidth="1"/>
    <col min="9" max="9" width="11.625" style="4" customWidth="1"/>
    <col min="10" max="10" width="13.125" style="3" customWidth="1"/>
    <col min="11" max="11" width="9" style="7"/>
    <col min="12" max="16384" width="9" style="1"/>
  </cols>
  <sheetData>
    <row r="1" ht="43.15" customHeight="1" spans="1:10">
      <c r="A1" s="8" t="s">
        <v>0</v>
      </c>
      <c r="B1" s="8"/>
      <c r="C1" s="9"/>
      <c r="D1" s="8"/>
      <c r="E1" s="10"/>
      <c r="F1" s="8"/>
      <c r="G1" s="8"/>
      <c r="H1" s="10"/>
      <c r="I1" s="10"/>
      <c r="J1" s="9"/>
    </row>
    <row r="2" spans="1:11">
      <c r="A2" s="11" t="s">
        <v>1</v>
      </c>
      <c r="B2" s="11" t="s">
        <v>2</v>
      </c>
      <c r="C2" s="11" t="s">
        <v>3</v>
      </c>
      <c r="D2" s="11" t="s">
        <v>4</v>
      </c>
      <c r="E2" s="12" t="s">
        <v>5</v>
      </c>
      <c r="F2" s="11" t="s">
        <v>6</v>
      </c>
      <c r="G2" s="11"/>
      <c r="H2" s="12" t="s">
        <v>7</v>
      </c>
      <c r="I2" s="12"/>
      <c r="J2" s="11" t="s">
        <v>8</v>
      </c>
      <c r="K2" s="11" t="s">
        <v>9</v>
      </c>
    </row>
    <row r="3" spans="1:11">
      <c r="A3" s="11"/>
      <c r="B3" s="11"/>
      <c r="C3" s="11"/>
      <c r="D3" s="11"/>
      <c r="E3" s="12"/>
      <c r="F3" s="13" t="s">
        <v>10</v>
      </c>
      <c r="G3" s="13" t="s">
        <v>11</v>
      </c>
      <c r="H3" s="14" t="s">
        <v>10</v>
      </c>
      <c r="I3" s="12" t="s">
        <v>11</v>
      </c>
      <c r="J3" s="11"/>
      <c r="K3" s="11"/>
    </row>
    <row r="4" ht="21" spans="1:11">
      <c r="A4" s="15">
        <v>1</v>
      </c>
      <c r="B4" s="15" t="s">
        <v>12</v>
      </c>
      <c r="C4" s="16" t="s">
        <v>13</v>
      </c>
      <c r="D4" s="15" t="s">
        <v>14</v>
      </c>
      <c r="E4" s="17">
        <v>2</v>
      </c>
      <c r="F4" s="18">
        <v>280000</v>
      </c>
      <c r="G4" s="18">
        <v>228000</v>
      </c>
      <c r="H4" s="19">
        <f t="shared" ref="H4:H33" si="0">F4*E4</f>
        <v>560000</v>
      </c>
      <c r="I4" s="19">
        <f t="shared" ref="I4:I33" si="1">G4*E4</f>
        <v>456000</v>
      </c>
      <c r="J4" s="16" t="s">
        <v>15</v>
      </c>
      <c r="K4" s="39" t="s">
        <v>16</v>
      </c>
    </row>
    <row r="5" ht="21" spans="1:11">
      <c r="A5" s="15">
        <v>2</v>
      </c>
      <c r="B5" s="15" t="s">
        <v>17</v>
      </c>
      <c r="C5" s="16" t="s">
        <v>18</v>
      </c>
      <c r="D5" s="15" t="s">
        <v>14</v>
      </c>
      <c r="E5" s="17">
        <v>3</v>
      </c>
      <c r="F5" s="18">
        <v>18000</v>
      </c>
      <c r="G5" s="18">
        <v>18000</v>
      </c>
      <c r="H5" s="19">
        <f t="shared" si="0"/>
        <v>54000</v>
      </c>
      <c r="I5" s="19">
        <f t="shared" si="1"/>
        <v>54000</v>
      </c>
      <c r="J5" s="16" t="s">
        <v>15</v>
      </c>
      <c r="K5" s="39"/>
    </row>
    <row r="6" ht="21" spans="1:11">
      <c r="A6" s="15">
        <v>3</v>
      </c>
      <c r="B6" s="15" t="s">
        <v>19</v>
      </c>
      <c r="C6" s="16" t="s">
        <v>20</v>
      </c>
      <c r="D6" s="15" t="s">
        <v>14</v>
      </c>
      <c r="E6" s="17">
        <v>6</v>
      </c>
      <c r="F6" s="18">
        <v>148141.3</v>
      </c>
      <c r="G6" s="18">
        <v>148141.3</v>
      </c>
      <c r="H6" s="19">
        <f t="shared" si="0"/>
        <v>888847.8</v>
      </c>
      <c r="I6" s="19">
        <f t="shared" si="1"/>
        <v>888847.8</v>
      </c>
      <c r="J6" s="16" t="s">
        <v>15</v>
      </c>
      <c r="K6" s="39"/>
    </row>
    <row r="7" ht="21" spans="1:11">
      <c r="A7" s="15">
        <v>4</v>
      </c>
      <c r="B7" s="15" t="s">
        <v>21</v>
      </c>
      <c r="C7" s="16" t="s">
        <v>22</v>
      </c>
      <c r="D7" s="15" t="s">
        <v>14</v>
      </c>
      <c r="E7" s="17">
        <v>1</v>
      </c>
      <c r="F7" s="18">
        <v>180000</v>
      </c>
      <c r="G7" s="18">
        <v>158900</v>
      </c>
      <c r="H7" s="19">
        <f t="shared" si="0"/>
        <v>180000</v>
      </c>
      <c r="I7" s="19">
        <f t="shared" si="1"/>
        <v>158900</v>
      </c>
      <c r="J7" s="16" t="s">
        <v>15</v>
      </c>
      <c r="K7" s="39"/>
    </row>
    <row r="8" ht="21" spans="1:11">
      <c r="A8" s="15">
        <v>5</v>
      </c>
      <c r="B8" s="15" t="s">
        <v>21</v>
      </c>
      <c r="C8" s="16" t="s">
        <v>20</v>
      </c>
      <c r="D8" s="15" t="s">
        <v>14</v>
      </c>
      <c r="E8" s="17">
        <v>1</v>
      </c>
      <c r="F8" s="18">
        <v>126000</v>
      </c>
      <c r="G8" s="18">
        <v>126000</v>
      </c>
      <c r="H8" s="19">
        <f t="shared" si="0"/>
        <v>126000</v>
      </c>
      <c r="I8" s="19">
        <f t="shared" si="1"/>
        <v>126000</v>
      </c>
      <c r="J8" s="16" t="s">
        <v>15</v>
      </c>
      <c r="K8" s="39"/>
    </row>
    <row r="9" ht="21" spans="1:11">
      <c r="A9" s="15">
        <v>6</v>
      </c>
      <c r="B9" s="15" t="s">
        <v>23</v>
      </c>
      <c r="C9" s="16" t="s">
        <v>24</v>
      </c>
      <c r="D9" s="15" t="s">
        <v>14</v>
      </c>
      <c r="E9" s="17">
        <v>4</v>
      </c>
      <c r="F9" s="18">
        <v>66412</v>
      </c>
      <c r="G9" s="18">
        <v>37720</v>
      </c>
      <c r="H9" s="19">
        <f t="shared" si="0"/>
        <v>265648</v>
      </c>
      <c r="I9" s="19">
        <f t="shared" si="1"/>
        <v>150880</v>
      </c>
      <c r="J9" s="16" t="s">
        <v>15</v>
      </c>
      <c r="K9" s="39"/>
    </row>
    <row r="10" ht="21" spans="1:11">
      <c r="A10" s="15">
        <v>7</v>
      </c>
      <c r="B10" s="15" t="s">
        <v>25</v>
      </c>
      <c r="C10" s="16" t="s">
        <v>26</v>
      </c>
      <c r="D10" s="15" t="s">
        <v>14</v>
      </c>
      <c r="E10" s="17">
        <v>14</v>
      </c>
      <c r="F10" s="18">
        <v>52360</v>
      </c>
      <c r="G10" s="18">
        <v>33120</v>
      </c>
      <c r="H10" s="19">
        <f t="shared" si="0"/>
        <v>733040</v>
      </c>
      <c r="I10" s="19">
        <f t="shared" si="1"/>
        <v>463680</v>
      </c>
      <c r="J10" s="16" t="s">
        <v>15</v>
      </c>
      <c r="K10" s="39"/>
    </row>
    <row r="11" ht="21" spans="1:11">
      <c r="A11" s="15">
        <v>8</v>
      </c>
      <c r="B11" s="15" t="s">
        <v>27</v>
      </c>
      <c r="C11" s="16" t="s">
        <v>26</v>
      </c>
      <c r="D11" s="15" t="s">
        <v>14</v>
      </c>
      <c r="E11" s="17">
        <v>2</v>
      </c>
      <c r="F11" s="18">
        <v>48290</v>
      </c>
      <c r="G11" s="18">
        <v>35880</v>
      </c>
      <c r="H11" s="19">
        <f t="shared" si="0"/>
        <v>96580</v>
      </c>
      <c r="I11" s="19">
        <f t="shared" si="1"/>
        <v>71760</v>
      </c>
      <c r="J11" s="16" t="s">
        <v>15</v>
      </c>
      <c r="K11" s="39"/>
    </row>
    <row r="12" ht="21" spans="1:11">
      <c r="A12" s="15">
        <v>9</v>
      </c>
      <c r="B12" s="15" t="s">
        <v>28</v>
      </c>
      <c r="C12" s="16" t="s">
        <v>24</v>
      </c>
      <c r="D12" s="15" t="s">
        <v>14</v>
      </c>
      <c r="E12" s="17">
        <v>2</v>
      </c>
      <c r="F12" s="18">
        <v>100215.78</v>
      </c>
      <c r="G12" s="18">
        <v>37000</v>
      </c>
      <c r="H12" s="19">
        <f t="shared" si="0"/>
        <v>200431.56</v>
      </c>
      <c r="I12" s="19">
        <f t="shared" si="1"/>
        <v>74000</v>
      </c>
      <c r="J12" s="16" t="s">
        <v>15</v>
      </c>
      <c r="K12" s="39"/>
    </row>
    <row r="13" ht="21" spans="1:11">
      <c r="A13" s="15">
        <v>10</v>
      </c>
      <c r="B13" s="15" t="s">
        <v>29</v>
      </c>
      <c r="C13" s="16" t="s">
        <v>24</v>
      </c>
      <c r="D13" s="15" t="s">
        <v>14</v>
      </c>
      <c r="E13" s="17">
        <v>2</v>
      </c>
      <c r="F13" s="18">
        <v>30000</v>
      </c>
      <c r="G13" s="18">
        <v>27600</v>
      </c>
      <c r="H13" s="19">
        <f t="shared" si="0"/>
        <v>60000</v>
      </c>
      <c r="I13" s="19">
        <f t="shared" si="1"/>
        <v>55200</v>
      </c>
      <c r="J13" s="16" t="s">
        <v>15</v>
      </c>
      <c r="K13" s="39"/>
    </row>
    <row r="14" ht="21" spans="1:11">
      <c r="A14" s="15">
        <v>11</v>
      </c>
      <c r="B14" s="15" t="s">
        <v>30</v>
      </c>
      <c r="C14" s="16" t="s">
        <v>26</v>
      </c>
      <c r="D14" s="15" t="s">
        <v>14</v>
      </c>
      <c r="E14" s="17">
        <v>2</v>
      </c>
      <c r="F14" s="18">
        <v>30000</v>
      </c>
      <c r="G14" s="18">
        <v>27600</v>
      </c>
      <c r="H14" s="19">
        <f t="shared" si="0"/>
        <v>60000</v>
      </c>
      <c r="I14" s="19">
        <f t="shared" si="1"/>
        <v>55200</v>
      </c>
      <c r="J14" s="16" t="s">
        <v>15</v>
      </c>
      <c r="K14" s="39"/>
    </row>
    <row r="15" ht="21" spans="1:11">
      <c r="A15" s="15">
        <v>12</v>
      </c>
      <c r="B15" s="15" t="s">
        <v>31</v>
      </c>
      <c r="C15" s="16" t="s">
        <v>32</v>
      </c>
      <c r="D15" s="15" t="s">
        <v>14</v>
      </c>
      <c r="E15" s="17">
        <v>4</v>
      </c>
      <c r="F15" s="18">
        <v>32890</v>
      </c>
      <c r="G15" s="18">
        <v>30300</v>
      </c>
      <c r="H15" s="19">
        <f t="shared" si="0"/>
        <v>131560</v>
      </c>
      <c r="I15" s="19">
        <f t="shared" si="1"/>
        <v>121200</v>
      </c>
      <c r="J15" s="16" t="s">
        <v>15</v>
      </c>
      <c r="K15" s="39"/>
    </row>
    <row r="16" ht="21" spans="1:11">
      <c r="A16" s="15">
        <v>13</v>
      </c>
      <c r="B16" s="15" t="s">
        <v>33</v>
      </c>
      <c r="C16" s="16" t="s">
        <v>34</v>
      </c>
      <c r="D16" s="15" t="s">
        <v>35</v>
      </c>
      <c r="E16" s="17">
        <f>3263.04+3339.26</f>
        <v>6602.3</v>
      </c>
      <c r="F16" s="18">
        <v>104</v>
      </c>
      <c r="G16" s="18">
        <v>95.68</v>
      </c>
      <c r="H16" s="19">
        <f t="shared" si="0"/>
        <v>686639.2</v>
      </c>
      <c r="I16" s="19">
        <f t="shared" si="1"/>
        <v>631708.064</v>
      </c>
      <c r="J16" s="16" t="s">
        <v>15</v>
      </c>
      <c r="K16" s="39"/>
    </row>
    <row r="17" ht="21" spans="1:11">
      <c r="A17" s="15">
        <v>14</v>
      </c>
      <c r="B17" s="15" t="s">
        <v>36</v>
      </c>
      <c r="C17" s="16" t="s">
        <v>24</v>
      </c>
      <c r="D17" s="15" t="s">
        <v>14</v>
      </c>
      <c r="E17" s="17">
        <v>2</v>
      </c>
      <c r="F17" s="18">
        <v>21000</v>
      </c>
      <c r="G17" s="18">
        <v>19320</v>
      </c>
      <c r="H17" s="19">
        <f t="shared" si="0"/>
        <v>42000</v>
      </c>
      <c r="I17" s="19">
        <f t="shared" si="1"/>
        <v>38640</v>
      </c>
      <c r="J17" s="16" t="s">
        <v>15</v>
      </c>
      <c r="K17" s="39"/>
    </row>
    <row r="18" ht="21" spans="1:11">
      <c r="A18" s="15">
        <v>15</v>
      </c>
      <c r="B18" s="15" t="s">
        <v>37</v>
      </c>
      <c r="C18" s="16" t="s">
        <v>24</v>
      </c>
      <c r="D18" s="15" t="s">
        <v>14</v>
      </c>
      <c r="E18" s="17">
        <v>2</v>
      </c>
      <c r="F18" s="18">
        <v>27000</v>
      </c>
      <c r="G18" s="18">
        <v>24500</v>
      </c>
      <c r="H18" s="19">
        <f t="shared" si="0"/>
        <v>54000</v>
      </c>
      <c r="I18" s="19">
        <f t="shared" si="1"/>
        <v>49000</v>
      </c>
      <c r="J18" s="16" t="s">
        <v>15</v>
      </c>
      <c r="K18" s="39"/>
    </row>
    <row r="19" ht="21" spans="1:11">
      <c r="A19" s="15">
        <v>16</v>
      </c>
      <c r="B19" s="15" t="s">
        <v>38</v>
      </c>
      <c r="C19" s="16" t="s">
        <v>39</v>
      </c>
      <c r="D19" s="15" t="s">
        <v>14</v>
      </c>
      <c r="E19" s="17">
        <v>2</v>
      </c>
      <c r="F19" s="18">
        <v>20000</v>
      </c>
      <c r="G19" s="18">
        <v>18400</v>
      </c>
      <c r="H19" s="19">
        <f t="shared" si="0"/>
        <v>40000</v>
      </c>
      <c r="I19" s="19">
        <f t="shared" si="1"/>
        <v>36800</v>
      </c>
      <c r="J19" s="16" t="s">
        <v>15</v>
      </c>
      <c r="K19" s="39"/>
    </row>
    <row r="20" ht="21" spans="1:11">
      <c r="A20" s="15">
        <v>17</v>
      </c>
      <c r="B20" s="15" t="s">
        <v>38</v>
      </c>
      <c r="C20" s="16" t="s">
        <v>40</v>
      </c>
      <c r="D20" s="15" t="s">
        <v>14</v>
      </c>
      <c r="E20" s="17">
        <v>2</v>
      </c>
      <c r="F20" s="18">
        <v>17100</v>
      </c>
      <c r="G20" s="18">
        <v>15800</v>
      </c>
      <c r="H20" s="19">
        <f t="shared" si="0"/>
        <v>34200</v>
      </c>
      <c r="I20" s="19">
        <f t="shared" si="1"/>
        <v>31600</v>
      </c>
      <c r="J20" s="16" t="s">
        <v>15</v>
      </c>
      <c r="K20" s="39"/>
    </row>
    <row r="21" ht="21" spans="1:11">
      <c r="A21" s="15">
        <v>18</v>
      </c>
      <c r="B21" s="15" t="s">
        <v>38</v>
      </c>
      <c r="C21" s="16" t="s">
        <v>41</v>
      </c>
      <c r="D21" s="15" t="s">
        <v>14</v>
      </c>
      <c r="E21" s="17">
        <v>10</v>
      </c>
      <c r="F21" s="18">
        <v>17000</v>
      </c>
      <c r="G21" s="18">
        <v>16000</v>
      </c>
      <c r="H21" s="19">
        <f t="shared" si="0"/>
        <v>170000</v>
      </c>
      <c r="I21" s="19">
        <f t="shared" si="1"/>
        <v>160000</v>
      </c>
      <c r="J21" s="16" t="s">
        <v>15</v>
      </c>
      <c r="K21" s="39"/>
    </row>
    <row r="22" ht="21" spans="1:11">
      <c r="A22" s="15">
        <v>19</v>
      </c>
      <c r="B22" s="15" t="s">
        <v>38</v>
      </c>
      <c r="C22" s="16" t="s">
        <v>42</v>
      </c>
      <c r="D22" s="15" t="s">
        <v>14</v>
      </c>
      <c r="E22" s="17">
        <v>1</v>
      </c>
      <c r="F22" s="18">
        <v>26500</v>
      </c>
      <c r="G22" s="18">
        <v>24380</v>
      </c>
      <c r="H22" s="19">
        <f t="shared" si="0"/>
        <v>26500</v>
      </c>
      <c r="I22" s="19">
        <f t="shared" si="1"/>
        <v>24380</v>
      </c>
      <c r="J22" s="16" t="s">
        <v>15</v>
      </c>
      <c r="K22" s="39"/>
    </row>
    <row r="23" ht="21" spans="1:11">
      <c r="A23" s="15">
        <v>20</v>
      </c>
      <c r="B23" s="15" t="s">
        <v>38</v>
      </c>
      <c r="C23" s="16" t="s">
        <v>43</v>
      </c>
      <c r="D23" s="15" t="s">
        <v>14</v>
      </c>
      <c r="E23" s="17">
        <v>1</v>
      </c>
      <c r="F23" s="18">
        <v>60000</v>
      </c>
      <c r="G23" s="18">
        <v>55200</v>
      </c>
      <c r="H23" s="19">
        <f t="shared" si="0"/>
        <v>60000</v>
      </c>
      <c r="I23" s="19">
        <f t="shared" si="1"/>
        <v>55200</v>
      </c>
      <c r="J23" s="16" t="s">
        <v>15</v>
      </c>
      <c r="K23" s="39"/>
    </row>
    <row r="24" ht="21" spans="1:11">
      <c r="A24" s="15">
        <v>21</v>
      </c>
      <c r="B24" s="15" t="s">
        <v>44</v>
      </c>
      <c r="C24" s="16" t="s">
        <v>45</v>
      </c>
      <c r="D24" s="15" t="s">
        <v>14</v>
      </c>
      <c r="E24" s="17">
        <v>40.4</v>
      </c>
      <c r="F24" s="18">
        <v>1388</v>
      </c>
      <c r="G24" s="18">
        <v>1276.6</v>
      </c>
      <c r="H24" s="19">
        <f t="shared" si="0"/>
        <v>56075.2</v>
      </c>
      <c r="I24" s="19">
        <f t="shared" si="1"/>
        <v>51574.64</v>
      </c>
      <c r="J24" s="16" t="s">
        <v>15</v>
      </c>
      <c r="K24" s="39"/>
    </row>
    <row r="25" ht="21" spans="1:11">
      <c r="A25" s="15">
        <v>22</v>
      </c>
      <c r="B25" s="15" t="s">
        <v>46</v>
      </c>
      <c r="C25" s="16" t="s">
        <v>47</v>
      </c>
      <c r="D25" s="15" t="s">
        <v>14</v>
      </c>
      <c r="E25" s="17">
        <v>1</v>
      </c>
      <c r="F25" s="18">
        <v>126000</v>
      </c>
      <c r="G25" s="18">
        <v>126000</v>
      </c>
      <c r="H25" s="19">
        <f t="shared" si="0"/>
        <v>126000</v>
      </c>
      <c r="I25" s="19">
        <f t="shared" si="1"/>
        <v>126000</v>
      </c>
      <c r="J25" s="16" t="s">
        <v>15</v>
      </c>
      <c r="K25" s="39"/>
    </row>
    <row r="26" spans="1:11">
      <c r="A26" s="15">
        <v>23</v>
      </c>
      <c r="B26" s="15" t="s">
        <v>48</v>
      </c>
      <c r="C26" s="16" t="s">
        <v>49</v>
      </c>
      <c r="D26" s="15" t="s">
        <v>35</v>
      </c>
      <c r="E26" s="17">
        <v>1227.15</v>
      </c>
      <c r="F26" s="18">
        <v>687.48</v>
      </c>
      <c r="G26" s="18">
        <v>687.48</v>
      </c>
      <c r="H26" s="19">
        <f t="shared" si="0"/>
        <v>843641.082</v>
      </c>
      <c r="I26" s="19">
        <f t="shared" si="1"/>
        <v>843641.082</v>
      </c>
      <c r="J26" s="16" t="s">
        <v>50</v>
      </c>
      <c r="K26" s="39"/>
    </row>
    <row r="27" spans="1:11">
      <c r="A27" s="15">
        <v>24</v>
      </c>
      <c r="B27" s="15" t="s">
        <v>48</v>
      </c>
      <c r="C27" s="16" t="s">
        <v>51</v>
      </c>
      <c r="D27" s="15" t="s">
        <v>35</v>
      </c>
      <c r="E27" s="17">
        <f>3218.87+20.2</f>
        <v>3239.07</v>
      </c>
      <c r="F27" s="18">
        <v>537.52</v>
      </c>
      <c r="G27" s="18">
        <v>537.52</v>
      </c>
      <c r="H27" s="19">
        <f t="shared" si="0"/>
        <v>1741064.9064</v>
      </c>
      <c r="I27" s="19">
        <f t="shared" si="1"/>
        <v>1741064.9064</v>
      </c>
      <c r="J27" s="16" t="s">
        <v>50</v>
      </c>
      <c r="K27" s="39"/>
    </row>
    <row r="28" spans="1:11">
      <c r="A28" s="15">
        <v>25</v>
      </c>
      <c r="B28" s="15" t="s">
        <v>48</v>
      </c>
      <c r="C28" s="16" t="s">
        <v>52</v>
      </c>
      <c r="D28" s="15" t="s">
        <v>35</v>
      </c>
      <c r="E28" s="17">
        <v>237.35</v>
      </c>
      <c r="F28" s="18">
        <v>239.47</v>
      </c>
      <c r="G28" s="18">
        <v>239.47</v>
      </c>
      <c r="H28" s="19">
        <f t="shared" si="0"/>
        <v>56838.2045</v>
      </c>
      <c r="I28" s="19">
        <f t="shared" si="1"/>
        <v>56838.2045</v>
      </c>
      <c r="J28" s="16" t="s">
        <v>50</v>
      </c>
      <c r="K28" s="39"/>
    </row>
    <row r="29" spans="1:11">
      <c r="A29" s="15">
        <v>26</v>
      </c>
      <c r="B29" s="15" t="s">
        <v>48</v>
      </c>
      <c r="C29" s="16" t="s">
        <v>53</v>
      </c>
      <c r="D29" s="15" t="s">
        <v>35</v>
      </c>
      <c r="E29" s="17">
        <v>267.65</v>
      </c>
      <c r="F29" s="18">
        <v>198.07</v>
      </c>
      <c r="G29" s="18">
        <v>198.07</v>
      </c>
      <c r="H29" s="19">
        <f t="shared" si="0"/>
        <v>53013.4355</v>
      </c>
      <c r="I29" s="19">
        <f t="shared" si="1"/>
        <v>53013.4355</v>
      </c>
      <c r="J29" s="16" t="s">
        <v>50</v>
      </c>
      <c r="K29" s="39"/>
    </row>
    <row r="30" spans="1:11">
      <c r="A30" s="15">
        <v>27</v>
      </c>
      <c r="B30" s="15" t="s">
        <v>48</v>
      </c>
      <c r="C30" s="16" t="s">
        <v>54</v>
      </c>
      <c r="D30" s="15" t="s">
        <v>35</v>
      </c>
      <c r="E30" s="17">
        <f>1065.55+30.3</f>
        <v>1095.85</v>
      </c>
      <c r="F30" s="18">
        <v>120.39</v>
      </c>
      <c r="G30" s="18">
        <v>120.39</v>
      </c>
      <c r="H30" s="19">
        <f t="shared" si="0"/>
        <v>131929.3815</v>
      </c>
      <c r="I30" s="19">
        <f t="shared" si="1"/>
        <v>131929.3815</v>
      </c>
      <c r="J30" s="16" t="s">
        <v>50</v>
      </c>
      <c r="K30" s="39"/>
    </row>
    <row r="31" spans="1:11">
      <c r="A31" s="15">
        <v>28</v>
      </c>
      <c r="B31" s="15" t="s">
        <v>55</v>
      </c>
      <c r="C31" s="16" t="s">
        <v>56</v>
      </c>
      <c r="D31" s="15" t="s">
        <v>35</v>
      </c>
      <c r="E31" s="17">
        <v>1989.7</v>
      </c>
      <c r="F31" s="18">
        <v>405.9111</v>
      </c>
      <c r="G31" s="18">
        <v>405.9111</v>
      </c>
      <c r="H31" s="19">
        <f t="shared" si="0"/>
        <v>807641.31567</v>
      </c>
      <c r="I31" s="19">
        <f t="shared" si="1"/>
        <v>807641.31567</v>
      </c>
      <c r="J31" s="16" t="s">
        <v>50</v>
      </c>
      <c r="K31" s="39"/>
    </row>
    <row r="32" spans="1:11">
      <c r="A32" s="15">
        <v>29</v>
      </c>
      <c r="B32" s="15" t="s">
        <v>55</v>
      </c>
      <c r="C32" s="16" t="s">
        <v>57</v>
      </c>
      <c r="D32" s="15" t="s">
        <v>35</v>
      </c>
      <c r="E32" s="17">
        <v>1727.1</v>
      </c>
      <c r="F32" s="18">
        <v>110.0054</v>
      </c>
      <c r="G32" s="18">
        <v>110.0054</v>
      </c>
      <c r="H32" s="19">
        <f t="shared" si="0"/>
        <v>189990.32634</v>
      </c>
      <c r="I32" s="19">
        <f t="shared" si="1"/>
        <v>189990.32634</v>
      </c>
      <c r="J32" s="16" t="s">
        <v>50</v>
      </c>
      <c r="K32" s="39"/>
    </row>
    <row r="33" spans="1:11">
      <c r="A33" s="15">
        <v>30</v>
      </c>
      <c r="B33" s="15" t="s">
        <v>58</v>
      </c>
      <c r="C33" s="16" t="s">
        <v>59</v>
      </c>
      <c r="D33" s="15" t="s">
        <v>35</v>
      </c>
      <c r="E33" s="17">
        <v>50.5</v>
      </c>
      <c r="F33" s="18">
        <v>0</v>
      </c>
      <c r="G33" s="18">
        <v>731.2</v>
      </c>
      <c r="H33" s="19">
        <f t="shared" si="0"/>
        <v>0</v>
      </c>
      <c r="I33" s="19">
        <f t="shared" si="1"/>
        <v>36925.6</v>
      </c>
      <c r="J33" s="16" t="s">
        <v>50</v>
      </c>
      <c r="K33" s="39"/>
    </row>
    <row r="34" spans="1:11">
      <c r="A34" s="15">
        <v>31</v>
      </c>
      <c r="B34" s="20" t="s">
        <v>60</v>
      </c>
      <c r="C34" s="16" t="s">
        <v>61</v>
      </c>
      <c r="D34" s="20" t="s">
        <v>62</v>
      </c>
      <c r="E34" s="20">
        <v>50400</v>
      </c>
      <c r="F34" s="18"/>
      <c r="G34" s="18">
        <f>2.2*1.15</f>
        <v>2.53</v>
      </c>
      <c r="H34" s="18"/>
      <c r="I34" s="18">
        <f t="shared" ref="I34:I40" si="2">E34*G34</f>
        <v>127512</v>
      </c>
      <c r="J34" s="40"/>
      <c r="K34" s="39" t="s">
        <v>63</v>
      </c>
    </row>
    <row r="35" spans="1:11">
      <c r="A35" s="15">
        <v>32</v>
      </c>
      <c r="B35" s="20" t="s">
        <v>64</v>
      </c>
      <c r="C35" s="16"/>
      <c r="D35" s="20" t="s">
        <v>65</v>
      </c>
      <c r="E35" s="20">
        <v>25200</v>
      </c>
      <c r="F35" s="18"/>
      <c r="G35" s="18">
        <f>0.9*1.13</f>
        <v>1.017</v>
      </c>
      <c r="H35" s="18"/>
      <c r="I35" s="18">
        <f t="shared" si="2"/>
        <v>25628.4</v>
      </c>
      <c r="J35" s="40"/>
      <c r="K35" s="39"/>
    </row>
    <row r="36" spans="1:11">
      <c r="A36" s="15">
        <v>33</v>
      </c>
      <c r="B36" s="20" t="s">
        <v>66</v>
      </c>
      <c r="C36" s="16" t="s">
        <v>67</v>
      </c>
      <c r="D36" s="20" t="s">
        <v>65</v>
      </c>
      <c r="E36" s="20">
        <v>100800</v>
      </c>
      <c r="F36" s="18"/>
      <c r="G36" s="18">
        <f>0.07*1.15</f>
        <v>0.0805</v>
      </c>
      <c r="H36" s="18"/>
      <c r="I36" s="18">
        <f t="shared" si="2"/>
        <v>8114.4</v>
      </c>
      <c r="J36" s="40"/>
      <c r="K36" s="39"/>
    </row>
    <row r="37" spans="1:11">
      <c r="A37" s="15">
        <v>34</v>
      </c>
      <c r="B37" s="20" t="s">
        <v>68</v>
      </c>
      <c r="C37" s="16"/>
      <c r="D37" s="20" t="s">
        <v>65</v>
      </c>
      <c r="E37" s="20">
        <v>100800</v>
      </c>
      <c r="F37" s="18"/>
      <c r="G37" s="18">
        <f>0.25/30*1.15</f>
        <v>0.00958333333333333</v>
      </c>
      <c r="H37" s="18"/>
      <c r="I37" s="18">
        <f t="shared" si="2"/>
        <v>966</v>
      </c>
      <c r="J37" s="40"/>
      <c r="K37" s="39"/>
    </row>
    <row r="38" spans="1:11">
      <c r="A38" s="15">
        <v>35</v>
      </c>
      <c r="B38" s="15" t="s">
        <v>69</v>
      </c>
      <c r="C38" s="21"/>
      <c r="D38" s="20" t="s">
        <v>70</v>
      </c>
      <c r="E38" s="20">
        <v>7572.924</v>
      </c>
      <c r="F38" s="18"/>
      <c r="G38" s="19">
        <f>8.5*1.15</f>
        <v>9.775</v>
      </c>
      <c r="H38" s="18"/>
      <c r="I38" s="18">
        <f t="shared" si="2"/>
        <v>74025.3321</v>
      </c>
      <c r="J38" s="40"/>
      <c r="K38" s="39"/>
    </row>
    <row r="39" spans="1:11">
      <c r="A39" s="15">
        <v>36</v>
      </c>
      <c r="B39" s="20" t="s">
        <v>71</v>
      </c>
      <c r="C39" s="16"/>
      <c r="D39" s="20" t="s">
        <v>14</v>
      </c>
      <c r="E39" s="20">
        <v>1</v>
      </c>
      <c r="F39" s="18">
        <v>11500</v>
      </c>
      <c r="G39" s="18">
        <v>7200</v>
      </c>
      <c r="H39" s="18">
        <f t="shared" ref="H39:H48" si="3">E39*F39</f>
        <v>11500</v>
      </c>
      <c r="I39" s="18">
        <f t="shared" si="2"/>
        <v>7200</v>
      </c>
      <c r="J39" s="40"/>
      <c r="K39" s="39" t="s">
        <v>72</v>
      </c>
    </row>
    <row r="40" spans="1:11">
      <c r="A40" s="15">
        <v>37</v>
      </c>
      <c r="B40" s="20" t="s">
        <v>73</v>
      </c>
      <c r="C40" s="16"/>
      <c r="D40" s="20" t="s">
        <v>14</v>
      </c>
      <c r="E40" s="20">
        <v>1</v>
      </c>
      <c r="F40" s="18">
        <v>9600</v>
      </c>
      <c r="G40" s="18">
        <f>5000*1.15</f>
        <v>5750</v>
      </c>
      <c r="H40" s="18">
        <v>9600</v>
      </c>
      <c r="I40" s="18">
        <f t="shared" si="2"/>
        <v>5750</v>
      </c>
      <c r="J40" s="40"/>
      <c r="K40" s="39"/>
    </row>
    <row r="41" spans="1:11">
      <c r="A41" s="15">
        <v>38</v>
      </c>
      <c r="B41" s="22" t="s">
        <v>74</v>
      </c>
      <c r="C41" s="23" t="s">
        <v>75</v>
      </c>
      <c r="D41" s="24" t="s">
        <v>35</v>
      </c>
      <c r="E41" s="24">
        <v>45</v>
      </c>
      <c r="F41" s="18">
        <v>400</v>
      </c>
      <c r="G41" s="18">
        <v>139.67</v>
      </c>
      <c r="H41" s="18">
        <f t="shared" si="3"/>
        <v>18000</v>
      </c>
      <c r="I41" s="18">
        <f t="shared" ref="I41:I52" si="4">G41*E41</f>
        <v>6285.15</v>
      </c>
      <c r="J41" s="23" t="s">
        <v>76</v>
      </c>
      <c r="K41" s="39" t="s">
        <v>77</v>
      </c>
    </row>
    <row r="42" spans="1:11">
      <c r="A42" s="15">
        <v>39</v>
      </c>
      <c r="B42" s="22" t="s">
        <v>78</v>
      </c>
      <c r="C42" s="23" t="s">
        <v>79</v>
      </c>
      <c r="D42" s="24" t="s">
        <v>80</v>
      </c>
      <c r="E42" s="24">
        <v>305</v>
      </c>
      <c r="F42" s="18">
        <v>120</v>
      </c>
      <c r="G42" s="25">
        <v>6.79</v>
      </c>
      <c r="H42" s="18">
        <f t="shared" si="3"/>
        <v>36600</v>
      </c>
      <c r="I42" s="18">
        <f t="shared" si="4"/>
        <v>2070.95</v>
      </c>
      <c r="J42" s="23" t="s">
        <v>76</v>
      </c>
      <c r="K42" s="39"/>
    </row>
    <row r="43" spans="1:11">
      <c r="A43" s="15">
        <v>40</v>
      </c>
      <c r="B43" s="22" t="s">
        <v>81</v>
      </c>
      <c r="C43" s="23" t="s">
        <v>82</v>
      </c>
      <c r="D43" s="24" t="s">
        <v>83</v>
      </c>
      <c r="E43" s="24">
        <v>112</v>
      </c>
      <c r="F43" s="18">
        <v>300</v>
      </c>
      <c r="G43" s="25">
        <v>62.07</v>
      </c>
      <c r="H43" s="18">
        <f t="shared" si="3"/>
        <v>33600</v>
      </c>
      <c r="I43" s="18">
        <f t="shared" si="4"/>
        <v>6951.84</v>
      </c>
      <c r="J43" s="23" t="s">
        <v>76</v>
      </c>
      <c r="K43" s="39"/>
    </row>
    <row r="44" spans="1:11">
      <c r="A44" s="15">
        <v>41</v>
      </c>
      <c r="B44" s="22" t="s">
        <v>84</v>
      </c>
      <c r="C44" s="23" t="s">
        <v>85</v>
      </c>
      <c r="D44" s="24" t="s">
        <v>80</v>
      </c>
      <c r="E44" s="24">
        <v>92</v>
      </c>
      <c r="F44" s="18">
        <v>45</v>
      </c>
      <c r="G44" s="18">
        <v>15</v>
      </c>
      <c r="H44" s="18">
        <f t="shared" si="3"/>
        <v>4140</v>
      </c>
      <c r="I44" s="18">
        <f t="shared" si="4"/>
        <v>1380</v>
      </c>
      <c r="J44" s="23" t="s">
        <v>76</v>
      </c>
      <c r="K44" s="39"/>
    </row>
    <row r="45" spans="1:11">
      <c r="A45" s="15">
        <v>42</v>
      </c>
      <c r="B45" s="22" t="s">
        <v>86</v>
      </c>
      <c r="C45" s="23" t="s">
        <v>87</v>
      </c>
      <c r="D45" s="24" t="s">
        <v>80</v>
      </c>
      <c r="E45" s="24">
        <v>4</v>
      </c>
      <c r="F45" s="18">
        <v>1200</v>
      </c>
      <c r="G45" s="25">
        <v>504</v>
      </c>
      <c r="H45" s="18">
        <f t="shared" si="3"/>
        <v>4800</v>
      </c>
      <c r="I45" s="18">
        <f t="shared" si="4"/>
        <v>2016</v>
      </c>
      <c r="J45" s="23" t="s">
        <v>76</v>
      </c>
      <c r="K45" s="39"/>
    </row>
    <row r="46" ht="21" spans="1:11">
      <c r="A46" s="15">
        <v>43</v>
      </c>
      <c r="B46" s="22" t="s">
        <v>88</v>
      </c>
      <c r="C46" s="23" t="s">
        <v>89</v>
      </c>
      <c r="D46" s="24" t="s">
        <v>90</v>
      </c>
      <c r="E46" s="24">
        <v>445</v>
      </c>
      <c r="F46" s="18">
        <v>92.98</v>
      </c>
      <c r="G46" s="18">
        <v>58.5</v>
      </c>
      <c r="H46" s="18">
        <f t="shared" si="3"/>
        <v>41376.1</v>
      </c>
      <c r="I46" s="18">
        <f t="shared" si="4"/>
        <v>26032.5</v>
      </c>
      <c r="J46" s="23" t="s">
        <v>76</v>
      </c>
      <c r="K46" s="39"/>
    </row>
    <row r="47" ht="21" spans="1:11">
      <c r="A47" s="15">
        <v>44</v>
      </c>
      <c r="B47" s="22" t="s">
        <v>91</v>
      </c>
      <c r="C47" s="23" t="s">
        <v>92</v>
      </c>
      <c r="D47" s="24" t="s">
        <v>90</v>
      </c>
      <c r="E47" s="24">
        <v>4817</v>
      </c>
      <c r="F47" s="18">
        <v>65.64</v>
      </c>
      <c r="G47" s="18">
        <v>46.1</v>
      </c>
      <c r="H47" s="18">
        <f t="shared" si="3"/>
        <v>316187.88</v>
      </c>
      <c r="I47" s="18">
        <f t="shared" si="4"/>
        <v>222063.7</v>
      </c>
      <c r="J47" s="23" t="s">
        <v>76</v>
      </c>
      <c r="K47" s="39"/>
    </row>
    <row r="48" spans="1:11">
      <c r="A48" s="15">
        <v>45</v>
      </c>
      <c r="B48" s="22" t="s">
        <v>93</v>
      </c>
      <c r="C48" s="23" t="s">
        <v>94</v>
      </c>
      <c r="D48" s="24" t="s">
        <v>80</v>
      </c>
      <c r="E48" s="24">
        <v>20</v>
      </c>
      <c r="F48" s="18">
        <v>360</v>
      </c>
      <c r="G48" s="25">
        <v>80</v>
      </c>
      <c r="H48" s="18">
        <f t="shared" si="3"/>
        <v>7200</v>
      </c>
      <c r="I48" s="18">
        <f t="shared" si="4"/>
        <v>1600</v>
      </c>
      <c r="J48" s="23" t="s">
        <v>76</v>
      </c>
      <c r="K48" s="39"/>
    </row>
    <row r="49" spans="1:11">
      <c r="A49" s="15">
        <v>46</v>
      </c>
      <c r="B49" s="26" t="s">
        <v>95</v>
      </c>
      <c r="C49" s="27" t="s">
        <v>96</v>
      </c>
      <c r="D49" s="26" t="s">
        <v>80</v>
      </c>
      <c r="E49" s="26">
        <v>1</v>
      </c>
      <c r="F49" s="28">
        <v>188000</v>
      </c>
      <c r="G49" s="29">
        <v>164000</v>
      </c>
      <c r="H49" s="28">
        <f t="shared" ref="H49:H52" si="5">F49*E49</f>
        <v>188000</v>
      </c>
      <c r="I49" s="28">
        <f t="shared" si="4"/>
        <v>164000</v>
      </c>
      <c r="J49" s="40"/>
      <c r="K49" s="39" t="s">
        <v>97</v>
      </c>
    </row>
    <row r="50" spans="1:11">
      <c r="A50" s="15">
        <v>47</v>
      </c>
      <c r="B50" s="26" t="s">
        <v>98</v>
      </c>
      <c r="C50" s="27" t="s">
        <v>99</v>
      </c>
      <c r="D50" s="26" t="s">
        <v>80</v>
      </c>
      <c r="E50" s="26">
        <v>1</v>
      </c>
      <c r="F50" s="28">
        <v>188000</v>
      </c>
      <c r="G50" s="30">
        <v>176100</v>
      </c>
      <c r="H50" s="28">
        <f t="shared" si="5"/>
        <v>188000</v>
      </c>
      <c r="I50" s="28">
        <f t="shared" si="4"/>
        <v>176100</v>
      </c>
      <c r="J50" s="40"/>
      <c r="K50" s="39"/>
    </row>
    <row r="51" spans="1:11">
      <c r="A51" s="15">
        <v>48</v>
      </c>
      <c r="B51" s="26" t="s">
        <v>100</v>
      </c>
      <c r="C51" s="27" t="s">
        <v>101</v>
      </c>
      <c r="D51" s="26" t="s">
        <v>83</v>
      </c>
      <c r="E51" s="26">
        <v>2</v>
      </c>
      <c r="F51" s="28">
        <v>800</v>
      </c>
      <c r="G51" s="30">
        <f>728*0.5</f>
        <v>364</v>
      </c>
      <c r="H51" s="28">
        <f t="shared" si="5"/>
        <v>1600</v>
      </c>
      <c r="I51" s="28">
        <f t="shared" si="4"/>
        <v>728</v>
      </c>
      <c r="J51" s="40"/>
      <c r="K51" s="39"/>
    </row>
    <row r="52" spans="1:11">
      <c r="A52" s="15">
        <v>49</v>
      </c>
      <c r="B52" s="26" t="s">
        <v>102</v>
      </c>
      <c r="C52" s="27" t="s">
        <v>103</v>
      </c>
      <c r="D52" s="26" t="s">
        <v>83</v>
      </c>
      <c r="E52" s="26">
        <v>2</v>
      </c>
      <c r="F52" s="28">
        <v>21600</v>
      </c>
      <c r="G52" s="30">
        <v>14800</v>
      </c>
      <c r="H52" s="28">
        <f t="shared" si="5"/>
        <v>43200</v>
      </c>
      <c r="I52" s="28">
        <f t="shared" si="4"/>
        <v>29600</v>
      </c>
      <c r="J52" s="40"/>
      <c r="K52" s="39"/>
    </row>
    <row r="53" ht="21" spans="1:11">
      <c r="A53" s="15">
        <v>50</v>
      </c>
      <c r="B53" s="31" t="s">
        <v>104</v>
      </c>
      <c r="C53" s="32" t="s">
        <v>105</v>
      </c>
      <c r="D53" s="33" t="s">
        <v>90</v>
      </c>
      <c r="E53" s="34">
        <v>70.839</v>
      </c>
      <c r="F53" s="35">
        <v>138</v>
      </c>
      <c r="G53" s="36">
        <v>124.7</v>
      </c>
      <c r="H53" s="37">
        <f t="shared" ref="H53:H71" si="6">E53*F53</f>
        <v>9775.782</v>
      </c>
      <c r="I53" s="37">
        <f t="shared" ref="I53:I71" si="7">E53*G53</f>
        <v>8833.6233</v>
      </c>
      <c r="J53" s="38" t="s">
        <v>106</v>
      </c>
      <c r="K53" s="39" t="s">
        <v>107</v>
      </c>
    </row>
    <row r="54" ht="21" spans="1:11">
      <c r="A54" s="15">
        <v>51</v>
      </c>
      <c r="B54" s="31" t="s">
        <v>108</v>
      </c>
      <c r="C54" s="32" t="s">
        <v>109</v>
      </c>
      <c r="D54" s="33" t="s">
        <v>80</v>
      </c>
      <c r="E54" s="34">
        <v>77.52</v>
      </c>
      <c r="F54" s="35">
        <v>15</v>
      </c>
      <c r="G54" s="36">
        <v>17</v>
      </c>
      <c r="H54" s="37">
        <f t="shared" si="6"/>
        <v>1162.8</v>
      </c>
      <c r="I54" s="37">
        <f t="shared" si="7"/>
        <v>1317.84</v>
      </c>
      <c r="J54" s="38" t="s">
        <v>106</v>
      </c>
      <c r="K54" s="39"/>
    </row>
    <row r="55" ht="21" spans="1:11">
      <c r="A55" s="15">
        <v>52</v>
      </c>
      <c r="B55" s="31" t="s">
        <v>110</v>
      </c>
      <c r="C55" s="32" t="s">
        <v>111</v>
      </c>
      <c r="D55" s="33" t="s">
        <v>83</v>
      </c>
      <c r="E55" s="34">
        <v>12.24</v>
      </c>
      <c r="F55" s="35">
        <v>165</v>
      </c>
      <c r="G55" s="36">
        <v>176.46</v>
      </c>
      <c r="H55" s="37">
        <f t="shared" si="6"/>
        <v>2019.6</v>
      </c>
      <c r="I55" s="37">
        <f t="shared" si="7"/>
        <v>2159.8704</v>
      </c>
      <c r="J55" s="38" t="s">
        <v>112</v>
      </c>
      <c r="K55" s="39"/>
    </row>
    <row r="56" ht="21" spans="1:11">
      <c r="A56" s="15">
        <v>53</v>
      </c>
      <c r="B56" s="31" t="s">
        <v>113</v>
      </c>
      <c r="C56" s="32" t="s">
        <v>114</v>
      </c>
      <c r="D56" s="33" t="s">
        <v>83</v>
      </c>
      <c r="E56" s="34">
        <v>4.08</v>
      </c>
      <c r="F56" s="35">
        <v>185</v>
      </c>
      <c r="G56" s="36">
        <v>232.57</v>
      </c>
      <c r="H56" s="37">
        <f t="shared" si="6"/>
        <v>754.8</v>
      </c>
      <c r="I56" s="37">
        <f t="shared" si="7"/>
        <v>948.8856</v>
      </c>
      <c r="J56" s="38" t="s">
        <v>112</v>
      </c>
      <c r="K56" s="39"/>
    </row>
    <row r="57" ht="21" spans="1:11">
      <c r="A57" s="15">
        <v>54</v>
      </c>
      <c r="B57" s="31" t="s">
        <v>115</v>
      </c>
      <c r="C57" s="32" t="s">
        <v>116</v>
      </c>
      <c r="D57" s="33" t="s">
        <v>83</v>
      </c>
      <c r="E57" s="34">
        <v>314.16</v>
      </c>
      <c r="F57" s="35">
        <v>15</v>
      </c>
      <c r="G57" s="36">
        <v>7.48</v>
      </c>
      <c r="H57" s="37">
        <f t="shared" si="6"/>
        <v>4712.4</v>
      </c>
      <c r="I57" s="37">
        <f t="shared" si="7"/>
        <v>2349.9168</v>
      </c>
      <c r="J57" s="38" t="s">
        <v>106</v>
      </c>
      <c r="K57" s="39"/>
    </row>
    <row r="58" ht="21" spans="1:11">
      <c r="A58" s="15">
        <v>55</v>
      </c>
      <c r="B58" s="31" t="s">
        <v>117</v>
      </c>
      <c r="C58" s="32" t="s">
        <v>118</v>
      </c>
      <c r="D58" s="33" t="s">
        <v>83</v>
      </c>
      <c r="E58" s="34">
        <v>92.82</v>
      </c>
      <c r="F58" s="35">
        <v>15</v>
      </c>
      <c r="G58" s="36">
        <v>18.83</v>
      </c>
      <c r="H58" s="37">
        <f t="shared" si="6"/>
        <v>1392.3</v>
      </c>
      <c r="I58" s="37">
        <f t="shared" si="7"/>
        <v>1747.8006</v>
      </c>
      <c r="J58" s="38" t="s">
        <v>112</v>
      </c>
      <c r="K58" s="39"/>
    </row>
    <row r="59" spans="1:11">
      <c r="A59" s="15">
        <v>56</v>
      </c>
      <c r="B59" s="15" t="s">
        <v>119</v>
      </c>
      <c r="C59" s="38" t="s">
        <v>120</v>
      </c>
      <c r="D59" s="20" t="s">
        <v>121</v>
      </c>
      <c r="E59" s="20">
        <v>0.402</v>
      </c>
      <c r="F59" s="18">
        <v>28000</v>
      </c>
      <c r="G59" s="18">
        <v>20600</v>
      </c>
      <c r="H59" s="18">
        <f t="shared" si="6"/>
        <v>11256</v>
      </c>
      <c r="I59" s="18">
        <f t="shared" si="7"/>
        <v>8281.2</v>
      </c>
      <c r="J59" s="38" t="s">
        <v>122</v>
      </c>
      <c r="K59" s="39" t="s">
        <v>123</v>
      </c>
    </row>
    <row r="60" spans="1:11">
      <c r="A60" s="15">
        <v>57</v>
      </c>
      <c r="B60" s="15" t="s">
        <v>124</v>
      </c>
      <c r="C60" s="16" t="s">
        <v>125</v>
      </c>
      <c r="D60" s="20" t="s">
        <v>35</v>
      </c>
      <c r="E60" s="20">
        <v>393.9</v>
      </c>
      <c r="F60" s="18">
        <v>204</v>
      </c>
      <c r="G60" s="18">
        <v>121.5</v>
      </c>
      <c r="H60" s="18">
        <f t="shared" si="6"/>
        <v>80355.6</v>
      </c>
      <c r="I60" s="18">
        <f t="shared" si="7"/>
        <v>47858.85</v>
      </c>
      <c r="J60" s="38" t="s">
        <v>126</v>
      </c>
      <c r="K60" s="39"/>
    </row>
    <row r="61" spans="1:11">
      <c r="A61" s="15">
        <v>58</v>
      </c>
      <c r="B61" s="15" t="s">
        <v>127</v>
      </c>
      <c r="C61" s="16" t="s">
        <v>128</v>
      </c>
      <c r="D61" s="20" t="s">
        <v>35</v>
      </c>
      <c r="E61" s="20">
        <v>1112.4</v>
      </c>
      <c r="F61" s="18">
        <v>257.46</v>
      </c>
      <c r="G61" s="18">
        <f>110*1.1</f>
        <v>121</v>
      </c>
      <c r="H61" s="18">
        <f t="shared" si="6"/>
        <v>286398.504</v>
      </c>
      <c r="I61" s="18">
        <f t="shared" si="7"/>
        <v>134600.4</v>
      </c>
      <c r="J61" s="38" t="s">
        <v>129</v>
      </c>
      <c r="K61" s="39"/>
    </row>
    <row r="62" spans="1:11">
      <c r="A62" s="15">
        <v>59</v>
      </c>
      <c r="B62" s="15" t="s">
        <v>130</v>
      </c>
      <c r="C62" s="16" t="s">
        <v>131</v>
      </c>
      <c r="D62" s="20" t="s">
        <v>83</v>
      </c>
      <c r="E62" s="20">
        <v>51.51</v>
      </c>
      <c r="F62" s="18">
        <v>145.26</v>
      </c>
      <c r="G62" s="18">
        <f>145.71*1.1</f>
        <v>160.281</v>
      </c>
      <c r="H62" s="18">
        <f t="shared" si="6"/>
        <v>7482.3426</v>
      </c>
      <c r="I62" s="18">
        <f t="shared" si="7"/>
        <v>8256.07431</v>
      </c>
      <c r="J62" s="38" t="s">
        <v>129</v>
      </c>
      <c r="K62" s="39"/>
    </row>
    <row r="63" spans="1:11">
      <c r="A63" s="15">
        <v>60</v>
      </c>
      <c r="B63" s="15" t="s">
        <v>130</v>
      </c>
      <c r="C63" s="16" t="s">
        <v>132</v>
      </c>
      <c r="D63" s="20" t="s">
        <v>83</v>
      </c>
      <c r="E63" s="20">
        <v>16.16</v>
      </c>
      <c r="F63" s="18">
        <v>151.34</v>
      </c>
      <c r="G63" s="18">
        <f>192.85*1.1</f>
        <v>212.135</v>
      </c>
      <c r="H63" s="18">
        <f t="shared" si="6"/>
        <v>2445.6544</v>
      </c>
      <c r="I63" s="18">
        <f t="shared" si="7"/>
        <v>3428.1016</v>
      </c>
      <c r="J63" s="38" t="s">
        <v>129</v>
      </c>
      <c r="K63" s="39"/>
    </row>
    <row r="64" spans="1:11">
      <c r="A64" s="15">
        <v>61</v>
      </c>
      <c r="B64" s="15" t="s">
        <v>130</v>
      </c>
      <c r="C64" s="16" t="s">
        <v>133</v>
      </c>
      <c r="D64" s="20" t="s">
        <v>83</v>
      </c>
      <c r="E64" s="20">
        <v>8.08</v>
      </c>
      <c r="F64" s="18">
        <v>176.43</v>
      </c>
      <c r="G64" s="18">
        <f>241.42*1.1</f>
        <v>265.562</v>
      </c>
      <c r="H64" s="18">
        <f t="shared" si="6"/>
        <v>1425.5544</v>
      </c>
      <c r="I64" s="18">
        <f t="shared" si="7"/>
        <v>2145.74096</v>
      </c>
      <c r="J64" s="38" t="s">
        <v>129</v>
      </c>
      <c r="K64" s="39"/>
    </row>
    <row r="65" spans="1:11">
      <c r="A65" s="15">
        <v>62</v>
      </c>
      <c r="B65" s="15" t="s">
        <v>130</v>
      </c>
      <c r="C65" s="16" t="s">
        <v>134</v>
      </c>
      <c r="D65" s="20" t="s">
        <v>83</v>
      </c>
      <c r="E65" s="20">
        <v>16.16</v>
      </c>
      <c r="F65" s="18">
        <v>183.78</v>
      </c>
      <c r="G65" s="18">
        <f>241.42*1.1</f>
        <v>265.562</v>
      </c>
      <c r="H65" s="18">
        <f t="shared" si="6"/>
        <v>2969.8848</v>
      </c>
      <c r="I65" s="18">
        <f t="shared" si="7"/>
        <v>4291.48192</v>
      </c>
      <c r="J65" s="38" t="s">
        <v>129</v>
      </c>
      <c r="K65" s="39"/>
    </row>
    <row r="66" spans="1:11">
      <c r="A66" s="15">
        <v>63</v>
      </c>
      <c r="B66" s="15" t="s">
        <v>130</v>
      </c>
      <c r="C66" s="16" t="s">
        <v>135</v>
      </c>
      <c r="D66" s="20" t="s">
        <v>83</v>
      </c>
      <c r="E66" s="20">
        <v>32.32</v>
      </c>
      <c r="F66" s="18">
        <v>192.72</v>
      </c>
      <c r="G66" s="18">
        <f>264*1.1</f>
        <v>290.4</v>
      </c>
      <c r="H66" s="18">
        <f t="shared" si="6"/>
        <v>6228.7104</v>
      </c>
      <c r="I66" s="18">
        <f t="shared" si="7"/>
        <v>9385.728</v>
      </c>
      <c r="J66" s="38" t="s">
        <v>129</v>
      </c>
      <c r="K66" s="39"/>
    </row>
    <row r="67" spans="1:11">
      <c r="A67" s="15">
        <v>64</v>
      </c>
      <c r="B67" s="15" t="s">
        <v>136</v>
      </c>
      <c r="C67" s="16" t="s">
        <v>137</v>
      </c>
      <c r="D67" s="20" t="s">
        <v>35</v>
      </c>
      <c r="E67" s="20">
        <v>10080</v>
      </c>
      <c r="F67" s="18">
        <v>3.54</v>
      </c>
      <c r="G67" s="18">
        <v>3.7</v>
      </c>
      <c r="H67" s="18">
        <f t="shared" si="6"/>
        <v>35683.2</v>
      </c>
      <c r="I67" s="18">
        <f t="shared" si="7"/>
        <v>37296</v>
      </c>
      <c r="J67" s="38" t="s">
        <v>129</v>
      </c>
      <c r="K67" s="39"/>
    </row>
    <row r="68" spans="1:11">
      <c r="A68" s="15">
        <v>65</v>
      </c>
      <c r="B68" s="15" t="s">
        <v>138</v>
      </c>
      <c r="C68" s="16"/>
      <c r="D68" s="20" t="s">
        <v>35</v>
      </c>
      <c r="E68" s="20">
        <v>4200</v>
      </c>
      <c r="F68" s="18">
        <v>5.98</v>
      </c>
      <c r="G68" s="18">
        <f>3.9*1.1</f>
        <v>4.29</v>
      </c>
      <c r="H68" s="18">
        <f t="shared" si="6"/>
        <v>25116</v>
      </c>
      <c r="I68" s="18">
        <f t="shared" si="7"/>
        <v>18018</v>
      </c>
      <c r="J68" s="38" t="s">
        <v>129</v>
      </c>
      <c r="K68" s="39"/>
    </row>
    <row r="69" spans="1:11">
      <c r="A69" s="15">
        <v>66</v>
      </c>
      <c r="B69" s="15" t="s">
        <v>139</v>
      </c>
      <c r="C69" s="16"/>
      <c r="D69" s="20" t="s">
        <v>35</v>
      </c>
      <c r="E69" s="20">
        <v>2100</v>
      </c>
      <c r="F69" s="18">
        <v>8.14</v>
      </c>
      <c r="G69" s="18">
        <f>5.5*1.1</f>
        <v>6.05</v>
      </c>
      <c r="H69" s="18">
        <f t="shared" si="6"/>
        <v>17094</v>
      </c>
      <c r="I69" s="18">
        <f t="shared" si="7"/>
        <v>12705</v>
      </c>
      <c r="J69" s="38" t="s">
        <v>129</v>
      </c>
      <c r="K69" s="39"/>
    </row>
    <row r="70" spans="1:11">
      <c r="A70" s="15">
        <v>67</v>
      </c>
      <c r="B70" s="15" t="s">
        <v>140</v>
      </c>
      <c r="C70" s="16"/>
      <c r="D70" s="20" t="s">
        <v>35</v>
      </c>
      <c r="E70" s="20">
        <v>4200</v>
      </c>
      <c r="F70" s="18">
        <v>10.64</v>
      </c>
      <c r="G70" s="18">
        <f>8.5*1.1</f>
        <v>9.35</v>
      </c>
      <c r="H70" s="18">
        <f t="shared" si="6"/>
        <v>44688</v>
      </c>
      <c r="I70" s="18">
        <f t="shared" si="7"/>
        <v>39270</v>
      </c>
      <c r="J70" s="38" t="s">
        <v>129</v>
      </c>
      <c r="K70" s="39"/>
    </row>
    <row r="71" spans="1:11">
      <c r="A71" s="15">
        <v>68</v>
      </c>
      <c r="B71" s="15" t="s">
        <v>141</v>
      </c>
      <c r="C71" s="16"/>
      <c r="D71" s="20" t="s">
        <v>35</v>
      </c>
      <c r="E71" s="20">
        <v>8400</v>
      </c>
      <c r="F71" s="18">
        <v>15.8</v>
      </c>
      <c r="G71" s="18">
        <f>12.5*1.1</f>
        <v>13.75</v>
      </c>
      <c r="H71" s="18">
        <f t="shared" si="6"/>
        <v>132720</v>
      </c>
      <c r="I71" s="18">
        <f t="shared" si="7"/>
        <v>115500</v>
      </c>
      <c r="J71" s="38" t="s">
        <v>129</v>
      </c>
      <c r="K71" s="39"/>
    </row>
    <row r="72" spans="1:11">
      <c r="A72" s="15">
        <v>69</v>
      </c>
      <c r="B72" s="26" t="s">
        <v>142</v>
      </c>
      <c r="C72" s="27" t="s">
        <v>143</v>
      </c>
      <c r="D72" s="26" t="s">
        <v>144</v>
      </c>
      <c r="E72" s="26">
        <v>1800</v>
      </c>
      <c r="F72" s="28">
        <v>85</v>
      </c>
      <c r="G72" s="29">
        <v>40</v>
      </c>
      <c r="H72" s="28">
        <f t="shared" ref="H72:H80" si="8">F72*E72</f>
        <v>153000</v>
      </c>
      <c r="I72" s="28">
        <f t="shared" ref="I72:I80" si="9">G72*E72</f>
        <v>72000</v>
      </c>
      <c r="J72" s="40"/>
      <c r="K72" s="39" t="s">
        <v>145</v>
      </c>
    </row>
    <row r="73" ht="31.5" spans="1:11">
      <c r="A73" s="15">
        <v>70</v>
      </c>
      <c r="B73" s="26" t="s">
        <v>146</v>
      </c>
      <c r="C73" s="27" t="s">
        <v>147</v>
      </c>
      <c r="D73" s="26" t="s">
        <v>83</v>
      </c>
      <c r="E73" s="26">
        <v>1</v>
      </c>
      <c r="F73" s="28">
        <v>19500</v>
      </c>
      <c r="G73" s="30">
        <v>19500</v>
      </c>
      <c r="H73" s="28">
        <f t="shared" si="8"/>
        <v>19500</v>
      </c>
      <c r="I73" s="28">
        <f t="shared" si="9"/>
        <v>19500</v>
      </c>
      <c r="J73" s="40"/>
      <c r="K73" s="39"/>
    </row>
    <row r="74" ht="21" spans="1:11">
      <c r="A74" s="15">
        <v>71</v>
      </c>
      <c r="B74" s="26" t="s">
        <v>148</v>
      </c>
      <c r="C74" s="27" t="s">
        <v>149</v>
      </c>
      <c r="D74" s="26" t="s">
        <v>83</v>
      </c>
      <c r="E74" s="26">
        <v>4</v>
      </c>
      <c r="F74" s="28">
        <v>22800</v>
      </c>
      <c r="G74" s="30">
        <f>(2880+43*86)*1.1</f>
        <v>7235.8</v>
      </c>
      <c r="H74" s="28">
        <f t="shared" si="8"/>
        <v>91200</v>
      </c>
      <c r="I74" s="28">
        <f t="shared" si="9"/>
        <v>28943.2</v>
      </c>
      <c r="J74" s="40"/>
      <c r="K74" s="39"/>
    </row>
    <row r="75" ht="21" spans="1:11">
      <c r="A75" s="15">
        <v>72</v>
      </c>
      <c r="B75" s="26" t="s">
        <v>150</v>
      </c>
      <c r="C75" s="27" t="s">
        <v>151</v>
      </c>
      <c r="D75" s="26" t="s">
        <v>83</v>
      </c>
      <c r="E75" s="26">
        <v>2</v>
      </c>
      <c r="F75" s="28">
        <v>27360</v>
      </c>
      <c r="G75" s="30">
        <f>(2980+43*107)*1.1</f>
        <v>8339.1</v>
      </c>
      <c r="H75" s="28">
        <f t="shared" si="8"/>
        <v>54720</v>
      </c>
      <c r="I75" s="28">
        <f t="shared" si="9"/>
        <v>16678.2</v>
      </c>
      <c r="J75" s="40"/>
      <c r="K75" s="39"/>
    </row>
    <row r="76" ht="31.5" spans="1:11">
      <c r="A76" s="15">
        <v>73</v>
      </c>
      <c r="B76" s="26" t="s">
        <v>152</v>
      </c>
      <c r="C76" s="27" t="s">
        <v>153</v>
      </c>
      <c r="D76" s="26" t="s">
        <v>83</v>
      </c>
      <c r="E76" s="26">
        <v>2</v>
      </c>
      <c r="F76" s="28">
        <v>16100</v>
      </c>
      <c r="G76" s="30">
        <f>(3200*1.13+43*63)*1.1</f>
        <v>6957.5</v>
      </c>
      <c r="H76" s="28">
        <f t="shared" si="8"/>
        <v>32200</v>
      </c>
      <c r="I76" s="28">
        <f t="shared" si="9"/>
        <v>13915</v>
      </c>
      <c r="J76" s="40"/>
      <c r="K76" s="39"/>
    </row>
    <row r="77" ht="21" spans="1:11">
      <c r="A77" s="15">
        <v>74</v>
      </c>
      <c r="B77" s="26" t="s">
        <v>154</v>
      </c>
      <c r="C77" s="27" t="s">
        <v>155</v>
      </c>
      <c r="D77" s="26" t="s">
        <v>14</v>
      </c>
      <c r="E77" s="26">
        <v>2</v>
      </c>
      <c r="F77" s="28">
        <v>4100</v>
      </c>
      <c r="G77" s="29">
        <v>3210</v>
      </c>
      <c r="H77" s="28">
        <f t="shared" si="8"/>
        <v>8200</v>
      </c>
      <c r="I77" s="28">
        <f t="shared" si="9"/>
        <v>6420</v>
      </c>
      <c r="J77" s="40"/>
      <c r="K77" s="39"/>
    </row>
    <row r="78" spans="1:11">
      <c r="A78" s="15">
        <v>75</v>
      </c>
      <c r="B78" s="26" t="s">
        <v>156</v>
      </c>
      <c r="C78" s="27" t="s">
        <v>157</v>
      </c>
      <c r="D78" s="26" t="s">
        <v>14</v>
      </c>
      <c r="E78" s="26">
        <v>6</v>
      </c>
      <c r="F78" s="28">
        <v>4260</v>
      </c>
      <c r="G78" s="29">
        <v>3280</v>
      </c>
      <c r="H78" s="28">
        <f t="shared" si="8"/>
        <v>25560</v>
      </c>
      <c r="I78" s="28">
        <f t="shared" si="9"/>
        <v>19680</v>
      </c>
      <c r="J78" s="40"/>
      <c r="K78" s="39"/>
    </row>
    <row r="79" spans="1:11">
      <c r="A79" s="15">
        <v>76</v>
      </c>
      <c r="B79" s="26" t="s">
        <v>158</v>
      </c>
      <c r="C79" s="27" t="s">
        <v>159</v>
      </c>
      <c r="D79" s="26" t="s">
        <v>14</v>
      </c>
      <c r="E79" s="26">
        <v>1</v>
      </c>
      <c r="F79" s="28">
        <v>4510</v>
      </c>
      <c r="G79" s="29">
        <v>3650</v>
      </c>
      <c r="H79" s="28">
        <f t="shared" si="8"/>
        <v>4510</v>
      </c>
      <c r="I79" s="28">
        <f t="shared" si="9"/>
        <v>3650</v>
      </c>
      <c r="J79" s="40"/>
      <c r="K79" s="39"/>
    </row>
    <row r="80" spans="1:11">
      <c r="A80" s="15">
        <v>77</v>
      </c>
      <c r="B80" s="26" t="s">
        <v>160</v>
      </c>
      <c r="C80" s="27" t="s">
        <v>161</v>
      </c>
      <c r="D80" s="26" t="s">
        <v>14</v>
      </c>
      <c r="E80" s="26">
        <v>4</v>
      </c>
      <c r="F80" s="28">
        <v>4950</v>
      </c>
      <c r="G80" s="29">
        <v>3780</v>
      </c>
      <c r="H80" s="28">
        <f t="shared" si="8"/>
        <v>19800</v>
      </c>
      <c r="I80" s="28">
        <f t="shared" si="9"/>
        <v>15120</v>
      </c>
      <c r="J80" s="40"/>
      <c r="K80" s="39"/>
    </row>
    <row r="81" spans="1:11">
      <c r="A81" s="15">
        <v>78</v>
      </c>
      <c r="B81" s="41" t="s">
        <v>162</v>
      </c>
      <c r="C81" s="42"/>
      <c r="D81" s="24" t="s">
        <v>14</v>
      </c>
      <c r="E81" s="17">
        <v>1</v>
      </c>
      <c r="F81" s="18">
        <v>8000</v>
      </c>
      <c r="G81" s="18">
        <v>7000</v>
      </c>
      <c r="H81" s="19">
        <f>F81</f>
        <v>8000</v>
      </c>
      <c r="I81" s="19">
        <f>G81</f>
        <v>7000</v>
      </c>
      <c r="J81" s="16" t="s">
        <v>129</v>
      </c>
      <c r="K81" s="39" t="s">
        <v>163</v>
      </c>
    </row>
    <row r="82" spans="1:11">
      <c r="A82" s="15">
        <v>79</v>
      </c>
      <c r="B82" s="41" t="s">
        <v>164</v>
      </c>
      <c r="C82" s="42"/>
      <c r="D82" s="24" t="s">
        <v>14</v>
      </c>
      <c r="E82" s="17">
        <v>1</v>
      </c>
      <c r="F82" s="18">
        <v>8000</v>
      </c>
      <c r="G82" s="18">
        <v>5200</v>
      </c>
      <c r="H82" s="19">
        <f>F82</f>
        <v>8000</v>
      </c>
      <c r="I82" s="19">
        <f>G82</f>
        <v>5200</v>
      </c>
      <c r="J82" s="16" t="s">
        <v>129</v>
      </c>
      <c r="K82" s="39"/>
    </row>
    <row r="83" spans="1:11">
      <c r="A83" s="15">
        <v>80</v>
      </c>
      <c r="B83" s="43" t="s">
        <v>165</v>
      </c>
      <c r="C83" s="42" t="s">
        <v>166</v>
      </c>
      <c r="D83" s="24" t="s">
        <v>14</v>
      </c>
      <c r="E83" s="17">
        <v>1</v>
      </c>
      <c r="F83" s="18">
        <v>215000</v>
      </c>
      <c r="G83" s="18">
        <v>96000</v>
      </c>
      <c r="H83" s="19">
        <f t="shared" ref="H83:H88" si="10">F83*E83</f>
        <v>215000</v>
      </c>
      <c r="I83" s="19">
        <f t="shared" ref="I83:I126" si="11">G83*E83</f>
        <v>96000</v>
      </c>
      <c r="J83" s="16" t="s">
        <v>129</v>
      </c>
      <c r="K83" s="39"/>
    </row>
    <row r="84" spans="1:11">
      <c r="A84" s="15">
        <v>81</v>
      </c>
      <c r="B84" s="43" t="s">
        <v>167</v>
      </c>
      <c r="C84" s="42" t="s">
        <v>168</v>
      </c>
      <c r="D84" s="24" t="s">
        <v>14</v>
      </c>
      <c r="E84" s="17">
        <v>12</v>
      </c>
      <c r="F84" s="18">
        <v>2500</v>
      </c>
      <c r="G84" s="18">
        <v>1300</v>
      </c>
      <c r="H84" s="19">
        <f t="shared" si="10"/>
        <v>30000</v>
      </c>
      <c r="I84" s="19">
        <f t="shared" si="11"/>
        <v>15600</v>
      </c>
      <c r="J84" s="16" t="s">
        <v>129</v>
      </c>
      <c r="K84" s="39"/>
    </row>
    <row r="85" spans="1:11">
      <c r="A85" s="15">
        <v>82</v>
      </c>
      <c r="B85" s="43" t="s">
        <v>169</v>
      </c>
      <c r="C85" s="42"/>
      <c r="D85" s="24" t="s">
        <v>170</v>
      </c>
      <c r="E85" s="17">
        <v>8</v>
      </c>
      <c r="F85" s="18">
        <v>225</v>
      </c>
      <c r="G85" s="18">
        <v>160</v>
      </c>
      <c r="H85" s="19">
        <f t="shared" si="10"/>
        <v>1800</v>
      </c>
      <c r="I85" s="19">
        <f t="shared" si="11"/>
        <v>1280</v>
      </c>
      <c r="J85" s="16" t="s">
        <v>129</v>
      </c>
      <c r="K85" s="39"/>
    </row>
    <row r="86" spans="1:11">
      <c r="A86" s="15">
        <v>83</v>
      </c>
      <c r="B86" s="43" t="s">
        <v>171</v>
      </c>
      <c r="C86" s="42"/>
      <c r="D86" s="24" t="s">
        <v>172</v>
      </c>
      <c r="E86" s="17">
        <v>1404</v>
      </c>
      <c r="F86" s="18">
        <v>22</v>
      </c>
      <c r="G86" s="18">
        <v>18</v>
      </c>
      <c r="H86" s="19">
        <f t="shared" si="10"/>
        <v>30888</v>
      </c>
      <c r="I86" s="19">
        <f t="shared" si="11"/>
        <v>25272</v>
      </c>
      <c r="J86" s="16" t="s">
        <v>129</v>
      </c>
      <c r="K86" s="39"/>
    </row>
    <row r="87" spans="1:11">
      <c r="A87" s="15">
        <v>84</v>
      </c>
      <c r="B87" s="43" t="s">
        <v>173</v>
      </c>
      <c r="C87" s="42"/>
      <c r="D87" s="24" t="s">
        <v>35</v>
      </c>
      <c r="E87" s="17">
        <v>14</v>
      </c>
      <c r="F87" s="18">
        <v>225</v>
      </c>
      <c r="G87" s="18">
        <v>110</v>
      </c>
      <c r="H87" s="19">
        <f t="shared" si="10"/>
        <v>3150</v>
      </c>
      <c r="I87" s="19">
        <f t="shared" si="11"/>
        <v>1540</v>
      </c>
      <c r="J87" s="16" t="s">
        <v>129</v>
      </c>
      <c r="K87" s="39"/>
    </row>
    <row r="88" spans="1:11">
      <c r="A88" s="15">
        <v>85</v>
      </c>
      <c r="B88" s="43" t="s">
        <v>174</v>
      </c>
      <c r="C88" s="42" t="s">
        <v>175</v>
      </c>
      <c r="D88" s="24" t="s">
        <v>80</v>
      </c>
      <c r="E88" s="17">
        <v>1</v>
      </c>
      <c r="F88" s="18">
        <v>785</v>
      </c>
      <c r="G88" s="18">
        <v>500</v>
      </c>
      <c r="H88" s="19">
        <f t="shared" si="10"/>
        <v>785</v>
      </c>
      <c r="I88" s="19">
        <f t="shared" si="11"/>
        <v>500</v>
      </c>
      <c r="J88" s="16" t="s">
        <v>129</v>
      </c>
      <c r="K88" s="39"/>
    </row>
    <row r="89" spans="1:11">
      <c r="A89" s="15">
        <v>86</v>
      </c>
      <c r="B89" s="31" t="s">
        <v>176</v>
      </c>
      <c r="C89" s="32" t="s">
        <v>177</v>
      </c>
      <c r="D89" s="33" t="s">
        <v>178</v>
      </c>
      <c r="E89" s="34">
        <v>5860</v>
      </c>
      <c r="F89" s="35">
        <v>60</v>
      </c>
      <c r="G89" s="36">
        <v>60</v>
      </c>
      <c r="H89" s="37">
        <f t="shared" ref="H89:H107" si="12">E89*F89</f>
        <v>351600</v>
      </c>
      <c r="I89" s="37">
        <f t="shared" si="11"/>
        <v>351600</v>
      </c>
      <c r="J89" s="40"/>
      <c r="K89" s="39" t="s">
        <v>179</v>
      </c>
    </row>
    <row r="90" spans="1:11">
      <c r="A90" s="15">
        <v>87</v>
      </c>
      <c r="B90" s="31" t="s">
        <v>180</v>
      </c>
      <c r="C90" s="32" t="s">
        <v>177</v>
      </c>
      <c r="D90" s="33" t="s">
        <v>178</v>
      </c>
      <c r="E90" s="34">
        <v>1000</v>
      </c>
      <c r="F90" s="35">
        <v>60</v>
      </c>
      <c r="G90" s="36">
        <v>30.25</v>
      </c>
      <c r="H90" s="37">
        <f t="shared" si="12"/>
        <v>60000</v>
      </c>
      <c r="I90" s="37">
        <f t="shared" si="11"/>
        <v>30250</v>
      </c>
      <c r="J90" s="40"/>
      <c r="K90" s="39"/>
    </row>
    <row r="91" spans="1:11">
      <c r="A91" s="15">
        <v>88</v>
      </c>
      <c r="B91" s="31" t="s">
        <v>181</v>
      </c>
      <c r="C91" s="32" t="s">
        <v>177</v>
      </c>
      <c r="D91" s="33" t="s">
        <v>178</v>
      </c>
      <c r="E91" s="34">
        <v>1000</v>
      </c>
      <c r="F91" s="35">
        <v>60</v>
      </c>
      <c r="G91" s="36">
        <v>52.8</v>
      </c>
      <c r="H91" s="37">
        <f t="shared" si="12"/>
        <v>60000</v>
      </c>
      <c r="I91" s="37">
        <f t="shared" si="11"/>
        <v>52800</v>
      </c>
      <c r="J91" s="40"/>
      <c r="K91" s="39"/>
    </row>
    <row r="92" spans="1:11">
      <c r="A92" s="15">
        <v>89</v>
      </c>
      <c r="B92" s="31" t="s">
        <v>182</v>
      </c>
      <c r="C92" s="32" t="s">
        <v>183</v>
      </c>
      <c r="D92" s="33" t="s">
        <v>184</v>
      </c>
      <c r="E92" s="34">
        <v>42093</v>
      </c>
      <c r="F92" s="35">
        <v>10</v>
      </c>
      <c r="G92" s="36">
        <v>8</v>
      </c>
      <c r="H92" s="37">
        <f t="shared" si="12"/>
        <v>420930</v>
      </c>
      <c r="I92" s="37">
        <f t="shared" si="11"/>
        <v>336744</v>
      </c>
      <c r="J92" s="40"/>
      <c r="K92" s="39"/>
    </row>
    <row r="93" spans="1:11">
      <c r="A93" s="15">
        <v>90</v>
      </c>
      <c r="B93" s="20" t="s">
        <v>185</v>
      </c>
      <c r="C93" s="16" t="s">
        <v>186</v>
      </c>
      <c r="D93" s="20" t="s">
        <v>80</v>
      </c>
      <c r="E93" s="20">
        <v>1</v>
      </c>
      <c r="F93" s="18">
        <v>12650</v>
      </c>
      <c r="G93" s="18">
        <v>9720</v>
      </c>
      <c r="H93" s="18">
        <f t="shared" si="12"/>
        <v>12650</v>
      </c>
      <c r="I93" s="18">
        <f t="shared" si="11"/>
        <v>9720</v>
      </c>
      <c r="J93" s="46" t="s">
        <v>187</v>
      </c>
      <c r="K93" s="39" t="s">
        <v>188</v>
      </c>
    </row>
    <row r="94" spans="1:11">
      <c r="A94" s="15">
        <v>91</v>
      </c>
      <c r="B94" s="20" t="s">
        <v>189</v>
      </c>
      <c r="C94" s="16" t="s">
        <v>190</v>
      </c>
      <c r="D94" s="20" t="s">
        <v>14</v>
      </c>
      <c r="E94" s="20">
        <v>2</v>
      </c>
      <c r="F94" s="18">
        <v>29790</v>
      </c>
      <c r="G94" s="18">
        <v>12480</v>
      </c>
      <c r="H94" s="18">
        <f t="shared" si="12"/>
        <v>59580</v>
      </c>
      <c r="I94" s="18">
        <f t="shared" si="11"/>
        <v>24960</v>
      </c>
      <c r="J94" s="46" t="s">
        <v>187</v>
      </c>
      <c r="K94" s="39"/>
    </row>
    <row r="95" spans="1:11">
      <c r="A95" s="15">
        <v>92</v>
      </c>
      <c r="B95" s="20" t="s">
        <v>191</v>
      </c>
      <c r="C95" s="16" t="s">
        <v>192</v>
      </c>
      <c r="D95" s="20" t="s">
        <v>14</v>
      </c>
      <c r="E95" s="20">
        <v>1</v>
      </c>
      <c r="F95" s="18">
        <v>7440</v>
      </c>
      <c r="G95" s="18">
        <f>3750*1.1</f>
        <v>4125</v>
      </c>
      <c r="H95" s="18">
        <f t="shared" si="12"/>
        <v>7440</v>
      </c>
      <c r="I95" s="18">
        <f t="shared" si="11"/>
        <v>4125</v>
      </c>
      <c r="J95" s="46" t="s">
        <v>187</v>
      </c>
      <c r="K95" s="39"/>
    </row>
    <row r="96" spans="1:11">
      <c r="A96" s="15">
        <v>93</v>
      </c>
      <c r="B96" s="20" t="s">
        <v>191</v>
      </c>
      <c r="C96" s="16" t="s">
        <v>193</v>
      </c>
      <c r="D96" s="20" t="s">
        <v>14</v>
      </c>
      <c r="E96" s="20">
        <v>1</v>
      </c>
      <c r="F96" s="18">
        <v>6850</v>
      </c>
      <c r="G96" s="18">
        <f>4898*1.1</f>
        <v>5387.8</v>
      </c>
      <c r="H96" s="18">
        <f t="shared" si="12"/>
        <v>6850</v>
      </c>
      <c r="I96" s="18">
        <f t="shared" si="11"/>
        <v>5387.8</v>
      </c>
      <c r="J96" s="46" t="s">
        <v>187</v>
      </c>
      <c r="K96" s="39"/>
    </row>
    <row r="97" spans="1:11">
      <c r="A97" s="15">
        <v>94</v>
      </c>
      <c r="B97" s="20" t="s">
        <v>194</v>
      </c>
      <c r="C97" s="16" t="s">
        <v>195</v>
      </c>
      <c r="D97" s="20" t="s">
        <v>83</v>
      </c>
      <c r="E97" s="20">
        <v>1</v>
      </c>
      <c r="F97" s="18">
        <v>29856</v>
      </c>
      <c r="G97" s="18">
        <f>25000*1.1</f>
        <v>27500</v>
      </c>
      <c r="H97" s="18">
        <f t="shared" si="12"/>
        <v>29856</v>
      </c>
      <c r="I97" s="18">
        <f t="shared" si="11"/>
        <v>27500</v>
      </c>
      <c r="J97" s="46" t="s">
        <v>187</v>
      </c>
      <c r="K97" s="39"/>
    </row>
    <row r="98" spans="1:11">
      <c r="A98" s="15">
        <v>95</v>
      </c>
      <c r="B98" s="20" t="s">
        <v>196</v>
      </c>
      <c r="C98" s="16" t="s">
        <v>197</v>
      </c>
      <c r="D98" s="20" t="s">
        <v>14</v>
      </c>
      <c r="E98" s="20">
        <v>2</v>
      </c>
      <c r="F98" s="18">
        <v>12450</v>
      </c>
      <c r="G98" s="18">
        <f>1450*1.13*1.1</f>
        <v>1802.35</v>
      </c>
      <c r="H98" s="18">
        <f t="shared" si="12"/>
        <v>24900</v>
      </c>
      <c r="I98" s="18">
        <f t="shared" si="11"/>
        <v>3604.7</v>
      </c>
      <c r="J98" s="46" t="s">
        <v>187</v>
      </c>
      <c r="K98" s="39"/>
    </row>
    <row r="99" spans="1:11">
      <c r="A99" s="15">
        <v>96</v>
      </c>
      <c r="B99" s="20" t="s">
        <v>198</v>
      </c>
      <c r="C99" s="16" t="s">
        <v>199</v>
      </c>
      <c r="D99" s="20" t="s">
        <v>14</v>
      </c>
      <c r="E99" s="20">
        <v>1</v>
      </c>
      <c r="F99" s="18">
        <v>2238442</v>
      </c>
      <c r="G99" s="18">
        <f>110700*1.1</f>
        <v>121770</v>
      </c>
      <c r="H99" s="18">
        <f t="shared" si="12"/>
        <v>2238442</v>
      </c>
      <c r="I99" s="18">
        <f t="shared" si="11"/>
        <v>121770</v>
      </c>
      <c r="J99" s="46" t="s">
        <v>187</v>
      </c>
      <c r="K99" s="39"/>
    </row>
    <row r="100" spans="1:11">
      <c r="A100" s="15">
        <v>97</v>
      </c>
      <c r="B100" s="20" t="s">
        <v>200</v>
      </c>
      <c r="C100" s="16"/>
      <c r="D100" s="20" t="s">
        <v>80</v>
      </c>
      <c r="E100" s="20">
        <v>6</v>
      </c>
      <c r="F100" s="18">
        <v>700</v>
      </c>
      <c r="G100" s="18">
        <f>425*1.1</f>
        <v>467.5</v>
      </c>
      <c r="H100" s="18">
        <f t="shared" si="12"/>
        <v>4200</v>
      </c>
      <c r="I100" s="18">
        <f t="shared" si="11"/>
        <v>2805</v>
      </c>
      <c r="J100" s="46" t="s">
        <v>187</v>
      </c>
      <c r="K100" s="39" t="s">
        <v>201</v>
      </c>
    </row>
    <row r="101" spans="1:11">
      <c r="A101" s="15">
        <v>98</v>
      </c>
      <c r="B101" s="20" t="s">
        <v>202</v>
      </c>
      <c r="C101" s="16" t="s">
        <v>203</v>
      </c>
      <c r="D101" s="20" t="s">
        <v>80</v>
      </c>
      <c r="E101" s="20">
        <v>6</v>
      </c>
      <c r="F101" s="18">
        <v>650</v>
      </c>
      <c r="G101" s="18">
        <f>232*1.1</f>
        <v>255.2</v>
      </c>
      <c r="H101" s="18">
        <f t="shared" si="12"/>
        <v>3900</v>
      </c>
      <c r="I101" s="18">
        <f t="shared" si="11"/>
        <v>1531.2</v>
      </c>
      <c r="J101" s="46" t="s">
        <v>187</v>
      </c>
      <c r="K101" s="39"/>
    </row>
    <row r="102" spans="1:11">
      <c r="A102" s="15">
        <v>99</v>
      </c>
      <c r="B102" s="20" t="s">
        <v>204</v>
      </c>
      <c r="C102" s="16"/>
      <c r="D102" s="20" t="s">
        <v>80</v>
      </c>
      <c r="E102" s="20">
        <v>1</v>
      </c>
      <c r="F102" s="18">
        <v>2000</v>
      </c>
      <c r="G102" s="18">
        <f>1379*1.1</f>
        <v>1516.9</v>
      </c>
      <c r="H102" s="18">
        <f t="shared" si="12"/>
        <v>2000</v>
      </c>
      <c r="I102" s="18">
        <f t="shared" si="11"/>
        <v>1516.9</v>
      </c>
      <c r="J102" s="46" t="s">
        <v>187</v>
      </c>
      <c r="K102" s="39"/>
    </row>
    <row r="103" spans="1:11">
      <c r="A103" s="15">
        <v>100</v>
      </c>
      <c r="B103" s="20" t="s">
        <v>205</v>
      </c>
      <c r="C103" s="16"/>
      <c r="D103" s="20" t="s">
        <v>90</v>
      </c>
      <c r="E103" s="20">
        <v>2.24</v>
      </c>
      <c r="F103" s="18">
        <v>8000</v>
      </c>
      <c r="G103" s="18">
        <v>4820</v>
      </c>
      <c r="H103" s="18">
        <f t="shared" si="12"/>
        <v>17920</v>
      </c>
      <c r="I103" s="18">
        <f t="shared" si="11"/>
        <v>10796.8</v>
      </c>
      <c r="J103" s="46" t="s">
        <v>187</v>
      </c>
      <c r="K103" s="39"/>
    </row>
    <row r="104" spans="1:11">
      <c r="A104" s="15">
        <v>101</v>
      </c>
      <c r="B104" s="20" t="s">
        <v>206</v>
      </c>
      <c r="C104" s="16" t="s">
        <v>207</v>
      </c>
      <c r="D104" s="20" t="s">
        <v>14</v>
      </c>
      <c r="E104" s="20">
        <v>17</v>
      </c>
      <c r="F104" s="18">
        <v>3800</v>
      </c>
      <c r="G104" s="18">
        <v>3800</v>
      </c>
      <c r="H104" s="18">
        <f t="shared" si="12"/>
        <v>64600</v>
      </c>
      <c r="I104" s="18">
        <f t="shared" si="11"/>
        <v>64600</v>
      </c>
      <c r="J104" s="46" t="s">
        <v>187</v>
      </c>
      <c r="K104" s="39"/>
    </row>
    <row r="105" spans="1:11">
      <c r="A105" s="15">
        <v>102</v>
      </c>
      <c r="B105" s="20" t="s">
        <v>208</v>
      </c>
      <c r="C105" s="16" t="s">
        <v>209</v>
      </c>
      <c r="D105" s="20" t="s">
        <v>14</v>
      </c>
      <c r="E105" s="20">
        <v>16</v>
      </c>
      <c r="F105" s="18">
        <v>6500</v>
      </c>
      <c r="G105" s="18">
        <v>6500</v>
      </c>
      <c r="H105" s="18">
        <f t="shared" si="12"/>
        <v>104000</v>
      </c>
      <c r="I105" s="18">
        <f t="shared" si="11"/>
        <v>104000</v>
      </c>
      <c r="J105" s="46" t="s">
        <v>187</v>
      </c>
      <c r="K105" s="39"/>
    </row>
    <row r="106" spans="1:11">
      <c r="A106" s="15">
        <v>103</v>
      </c>
      <c r="B106" s="20" t="s">
        <v>210</v>
      </c>
      <c r="C106" s="16" t="s">
        <v>211</v>
      </c>
      <c r="D106" s="17" t="s">
        <v>90</v>
      </c>
      <c r="E106" s="20">
        <f>1.5*2.3*8</f>
        <v>27.6</v>
      </c>
      <c r="F106" s="18">
        <f>3500/(1.5*2.3)</f>
        <v>1014.49275362319</v>
      </c>
      <c r="G106" s="18">
        <v>950</v>
      </c>
      <c r="H106" s="18">
        <f t="shared" si="12"/>
        <v>28000</v>
      </c>
      <c r="I106" s="18">
        <f t="shared" si="11"/>
        <v>26220</v>
      </c>
      <c r="J106" s="46"/>
      <c r="K106" s="39"/>
    </row>
    <row r="107" spans="1:11">
      <c r="A107" s="15">
        <v>104</v>
      </c>
      <c r="B107" s="20" t="s">
        <v>212</v>
      </c>
      <c r="C107" s="16" t="s">
        <v>213</v>
      </c>
      <c r="D107" s="17" t="s">
        <v>90</v>
      </c>
      <c r="E107" s="17">
        <v>34.398</v>
      </c>
      <c r="F107" s="18">
        <f>4200/(1.26*2.1)</f>
        <v>1587.30158730159</v>
      </c>
      <c r="G107" s="18">
        <v>1100</v>
      </c>
      <c r="H107" s="18">
        <f t="shared" si="12"/>
        <v>54600</v>
      </c>
      <c r="I107" s="18">
        <f t="shared" si="11"/>
        <v>37837.8</v>
      </c>
      <c r="J107" s="46"/>
      <c r="K107" s="39"/>
    </row>
    <row r="108" spans="1:11">
      <c r="A108" s="15">
        <v>105</v>
      </c>
      <c r="B108" s="15" t="s">
        <v>214</v>
      </c>
      <c r="C108" s="16" t="s">
        <v>215</v>
      </c>
      <c r="D108" s="15" t="s">
        <v>80</v>
      </c>
      <c r="E108" s="15">
        <v>1</v>
      </c>
      <c r="F108" s="19">
        <v>68000</v>
      </c>
      <c r="G108" s="19">
        <v>68000</v>
      </c>
      <c r="H108" s="19">
        <f t="shared" ref="H108:H126" si="13">F108*E108</f>
        <v>68000</v>
      </c>
      <c r="I108" s="19">
        <f t="shared" si="11"/>
        <v>68000</v>
      </c>
      <c r="J108" s="38"/>
      <c r="K108" s="39" t="s">
        <v>216</v>
      </c>
    </row>
    <row r="109" spans="1:11">
      <c r="A109" s="15">
        <v>106</v>
      </c>
      <c r="B109" s="15" t="s">
        <v>217</v>
      </c>
      <c r="C109" s="16" t="s">
        <v>218</v>
      </c>
      <c r="D109" s="15" t="s">
        <v>80</v>
      </c>
      <c r="E109" s="15">
        <v>2</v>
      </c>
      <c r="F109" s="19">
        <v>14800</v>
      </c>
      <c r="G109" s="19">
        <v>14800</v>
      </c>
      <c r="H109" s="19">
        <f t="shared" si="13"/>
        <v>29600</v>
      </c>
      <c r="I109" s="19">
        <f t="shared" si="11"/>
        <v>29600</v>
      </c>
      <c r="J109" s="38"/>
      <c r="K109" s="39"/>
    </row>
    <row r="110" spans="1:11">
      <c r="A110" s="15">
        <v>107</v>
      </c>
      <c r="B110" s="15" t="s">
        <v>219</v>
      </c>
      <c r="C110" s="16" t="s">
        <v>220</v>
      </c>
      <c r="D110" s="15" t="s">
        <v>221</v>
      </c>
      <c r="E110" s="15">
        <v>1</v>
      </c>
      <c r="F110" s="19">
        <v>13000</v>
      </c>
      <c r="G110" s="19">
        <v>13000</v>
      </c>
      <c r="H110" s="19">
        <f t="shared" si="13"/>
        <v>13000</v>
      </c>
      <c r="I110" s="19">
        <f t="shared" si="11"/>
        <v>13000</v>
      </c>
      <c r="J110" s="38" t="s">
        <v>222</v>
      </c>
      <c r="K110" s="39"/>
    </row>
    <row r="111" spans="1:11">
      <c r="A111" s="15">
        <v>108</v>
      </c>
      <c r="B111" s="15" t="s">
        <v>223</v>
      </c>
      <c r="C111" s="16"/>
      <c r="D111" s="15" t="s">
        <v>80</v>
      </c>
      <c r="E111" s="15">
        <v>2</v>
      </c>
      <c r="F111" s="19">
        <v>18500</v>
      </c>
      <c r="G111" s="19">
        <v>8700</v>
      </c>
      <c r="H111" s="19">
        <f t="shared" si="13"/>
        <v>37000</v>
      </c>
      <c r="I111" s="19">
        <f t="shared" si="11"/>
        <v>17400</v>
      </c>
      <c r="J111" s="38" t="s">
        <v>222</v>
      </c>
      <c r="K111" s="39"/>
    </row>
    <row r="112" ht="63" spans="1:11">
      <c r="A112" s="15">
        <v>109</v>
      </c>
      <c r="B112" s="15" t="s">
        <v>224</v>
      </c>
      <c r="C112" s="16" t="s">
        <v>225</v>
      </c>
      <c r="D112" s="15" t="s">
        <v>80</v>
      </c>
      <c r="E112" s="15">
        <v>30</v>
      </c>
      <c r="F112" s="19">
        <v>150</v>
      </c>
      <c r="G112" s="19">
        <v>100</v>
      </c>
      <c r="H112" s="19">
        <f t="shared" si="13"/>
        <v>4500</v>
      </c>
      <c r="I112" s="19">
        <f t="shared" si="11"/>
        <v>3000</v>
      </c>
      <c r="J112" s="38" t="s">
        <v>226</v>
      </c>
      <c r="K112" s="39"/>
    </row>
    <row r="113" ht="63" spans="1:11">
      <c r="A113" s="15">
        <v>110</v>
      </c>
      <c r="B113" s="15" t="s">
        <v>227</v>
      </c>
      <c r="C113" s="16" t="s">
        <v>228</v>
      </c>
      <c r="D113" s="15" t="s">
        <v>80</v>
      </c>
      <c r="E113" s="15">
        <v>5</v>
      </c>
      <c r="F113" s="19">
        <v>240</v>
      </c>
      <c r="G113" s="19">
        <v>180</v>
      </c>
      <c r="H113" s="19">
        <f t="shared" si="13"/>
        <v>1200</v>
      </c>
      <c r="I113" s="19">
        <f t="shared" si="11"/>
        <v>900</v>
      </c>
      <c r="J113" s="38" t="s">
        <v>226</v>
      </c>
      <c r="K113" s="39"/>
    </row>
    <row r="114" ht="63" spans="1:11">
      <c r="A114" s="15">
        <v>111</v>
      </c>
      <c r="B114" s="15" t="s">
        <v>229</v>
      </c>
      <c r="C114" s="16" t="s">
        <v>230</v>
      </c>
      <c r="D114" s="15" t="s">
        <v>14</v>
      </c>
      <c r="E114" s="15">
        <v>2</v>
      </c>
      <c r="F114" s="19">
        <v>8600</v>
      </c>
      <c r="G114" s="19">
        <v>8000</v>
      </c>
      <c r="H114" s="19">
        <f t="shared" si="13"/>
        <v>17200</v>
      </c>
      <c r="I114" s="19">
        <f t="shared" si="11"/>
        <v>16000</v>
      </c>
      <c r="J114" s="38" t="s">
        <v>226</v>
      </c>
      <c r="K114" s="39"/>
    </row>
    <row r="115" ht="63" spans="1:11">
      <c r="A115" s="15">
        <v>112</v>
      </c>
      <c r="B115" s="15" t="s">
        <v>231</v>
      </c>
      <c r="C115" s="16" t="s">
        <v>232</v>
      </c>
      <c r="D115" s="15" t="s">
        <v>80</v>
      </c>
      <c r="E115" s="15">
        <v>5</v>
      </c>
      <c r="F115" s="19">
        <v>2300</v>
      </c>
      <c r="G115" s="19">
        <v>2200</v>
      </c>
      <c r="H115" s="19">
        <f t="shared" si="13"/>
        <v>11500</v>
      </c>
      <c r="I115" s="19">
        <f t="shared" si="11"/>
        <v>11000</v>
      </c>
      <c r="J115" s="38" t="s">
        <v>226</v>
      </c>
      <c r="K115" s="39"/>
    </row>
    <row r="116" spans="1:11">
      <c r="A116" s="15">
        <v>113</v>
      </c>
      <c r="B116" s="15" t="s">
        <v>233</v>
      </c>
      <c r="C116" s="16" t="s">
        <v>234</v>
      </c>
      <c r="D116" s="15" t="s">
        <v>172</v>
      </c>
      <c r="E116" s="15">
        <v>800</v>
      </c>
      <c r="F116" s="19">
        <v>60</v>
      </c>
      <c r="G116" s="19">
        <v>60</v>
      </c>
      <c r="H116" s="19">
        <f t="shared" si="13"/>
        <v>48000</v>
      </c>
      <c r="I116" s="19">
        <f t="shared" si="11"/>
        <v>48000</v>
      </c>
      <c r="J116" s="38"/>
      <c r="K116" s="39"/>
    </row>
    <row r="117" ht="63" spans="1:11">
      <c r="A117" s="15">
        <v>114</v>
      </c>
      <c r="B117" s="15" t="s">
        <v>235</v>
      </c>
      <c r="C117" s="16" t="s">
        <v>236</v>
      </c>
      <c r="D117" s="15" t="s">
        <v>221</v>
      </c>
      <c r="E117" s="15">
        <v>2</v>
      </c>
      <c r="F117" s="19">
        <v>34000</v>
      </c>
      <c r="G117" s="19">
        <v>34000</v>
      </c>
      <c r="H117" s="19">
        <f t="shared" si="13"/>
        <v>68000</v>
      </c>
      <c r="I117" s="19">
        <f t="shared" si="11"/>
        <v>68000</v>
      </c>
      <c r="J117" s="38" t="s">
        <v>237</v>
      </c>
      <c r="K117" s="39"/>
    </row>
    <row r="118" ht="63" spans="1:11">
      <c r="A118" s="15">
        <v>115</v>
      </c>
      <c r="B118" s="15" t="s">
        <v>238</v>
      </c>
      <c r="C118" s="16" t="s">
        <v>239</v>
      </c>
      <c r="D118" s="15" t="s">
        <v>221</v>
      </c>
      <c r="E118" s="15">
        <v>1</v>
      </c>
      <c r="F118" s="19">
        <v>28000</v>
      </c>
      <c r="G118" s="19">
        <v>18500</v>
      </c>
      <c r="H118" s="19">
        <f t="shared" si="13"/>
        <v>28000</v>
      </c>
      <c r="I118" s="19">
        <f t="shared" si="11"/>
        <v>18500</v>
      </c>
      <c r="J118" s="38" t="s">
        <v>237</v>
      </c>
      <c r="K118" s="39"/>
    </row>
    <row r="119" ht="63" spans="1:11">
      <c r="A119" s="15">
        <v>116</v>
      </c>
      <c r="B119" s="15" t="s">
        <v>240</v>
      </c>
      <c r="C119" s="16"/>
      <c r="D119" s="15" t="s">
        <v>80</v>
      </c>
      <c r="E119" s="15">
        <v>1</v>
      </c>
      <c r="F119" s="19">
        <v>68000</v>
      </c>
      <c r="G119" s="19">
        <v>68000</v>
      </c>
      <c r="H119" s="19">
        <f t="shared" si="13"/>
        <v>68000</v>
      </c>
      <c r="I119" s="19">
        <f t="shared" si="11"/>
        <v>68000</v>
      </c>
      <c r="J119" s="38" t="s">
        <v>237</v>
      </c>
      <c r="K119" s="39"/>
    </row>
    <row r="120" ht="63" spans="1:11">
      <c r="A120" s="15">
        <v>117</v>
      </c>
      <c r="B120" s="15" t="s">
        <v>241</v>
      </c>
      <c r="C120" s="16" t="s">
        <v>242</v>
      </c>
      <c r="D120" s="15" t="s">
        <v>80</v>
      </c>
      <c r="E120" s="15">
        <v>2</v>
      </c>
      <c r="F120" s="19">
        <v>5300</v>
      </c>
      <c r="G120" s="19">
        <v>2300</v>
      </c>
      <c r="H120" s="19">
        <f t="shared" si="13"/>
        <v>10600</v>
      </c>
      <c r="I120" s="19">
        <f t="shared" si="11"/>
        <v>4600</v>
      </c>
      <c r="J120" s="38" t="s">
        <v>237</v>
      </c>
      <c r="K120" s="39"/>
    </row>
    <row r="121" ht="63" spans="1:11">
      <c r="A121" s="15">
        <v>118</v>
      </c>
      <c r="B121" s="15" t="s">
        <v>243</v>
      </c>
      <c r="C121" s="16"/>
      <c r="D121" s="15" t="s">
        <v>80</v>
      </c>
      <c r="E121" s="15">
        <v>4</v>
      </c>
      <c r="F121" s="19">
        <v>3800</v>
      </c>
      <c r="G121" s="19">
        <v>1350</v>
      </c>
      <c r="H121" s="19">
        <f t="shared" si="13"/>
        <v>15200</v>
      </c>
      <c r="I121" s="19">
        <f t="shared" si="11"/>
        <v>5400</v>
      </c>
      <c r="J121" s="38" t="s">
        <v>237</v>
      </c>
      <c r="K121" s="39"/>
    </row>
    <row r="122" ht="63" spans="1:11">
      <c r="A122" s="15">
        <v>119</v>
      </c>
      <c r="B122" s="15" t="s">
        <v>244</v>
      </c>
      <c r="C122" s="16" t="s">
        <v>245</v>
      </c>
      <c r="D122" s="15" t="s">
        <v>83</v>
      </c>
      <c r="E122" s="15">
        <v>2</v>
      </c>
      <c r="F122" s="19">
        <v>2600</v>
      </c>
      <c r="G122" s="19">
        <v>2230</v>
      </c>
      <c r="H122" s="19">
        <f t="shared" si="13"/>
        <v>5200</v>
      </c>
      <c r="I122" s="19">
        <f t="shared" si="11"/>
        <v>4460</v>
      </c>
      <c r="J122" s="38" t="s">
        <v>226</v>
      </c>
      <c r="K122" s="39"/>
    </row>
    <row r="123" ht="63" spans="1:11">
      <c r="A123" s="15">
        <v>120</v>
      </c>
      <c r="B123" s="15" t="s">
        <v>246</v>
      </c>
      <c r="C123" s="16" t="s">
        <v>247</v>
      </c>
      <c r="D123" s="15" t="s">
        <v>83</v>
      </c>
      <c r="E123" s="15">
        <v>3</v>
      </c>
      <c r="F123" s="19">
        <v>3800</v>
      </c>
      <c r="G123" s="19">
        <v>2600</v>
      </c>
      <c r="H123" s="19">
        <f t="shared" si="13"/>
        <v>11400</v>
      </c>
      <c r="I123" s="19">
        <f t="shared" si="11"/>
        <v>7800</v>
      </c>
      <c r="J123" s="38" t="s">
        <v>226</v>
      </c>
      <c r="K123" s="39"/>
    </row>
    <row r="124" ht="63" spans="1:11">
      <c r="A124" s="15">
        <v>121</v>
      </c>
      <c r="B124" s="15" t="s">
        <v>248</v>
      </c>
      <c r="C124" s="16"/>
      <c r="D124" s="15" t="s">
        <v>249</v>
      </c>
      <c r="E124" s="15">
        <v>6</v>
      </c>
      <c r="F124" s="19">
        <v>120</v>
      </c>
      <c r="G124" s="19">
        <v>95</v>
      </c>
      <c r="H124" s="19">
        <f t="shared" si="13"/>
        <v>720</v>
      </c>
      <c r="I124" s="19">
        <f t="shared" si="11"/>
        <v>570</v>
      </c>
      <c r="J124" s="38" t="s">
        <v>226</v>
      </c>
      <c r="K124" s="39"/>
    </row>
    <row r="125" ht="63" spans="1:11">
      <c r="A125" s="15">
        <v>122</v>
      </c>
      <c r="B125" s="15" t="s">
        <v>250</v>
      </c>
      <c r="C125" s="16"/>
      <c r="D125" s="15" t="s">
        <v>249</v>
      </c>
      <c r="E125" s="15">
        <v>8</v>
      </c>
      <c r="F125" s="19">
        <v>160</v>
      </c>
      <c r="G125" s="19">
        <v>145</v>
      </c>
      <c r="H125" s="19">
        <f t="shared" si="13"/>
        <v>1280</v>
      </c>
      <c r="I125" s="19">
        <f t="shared" si="11"/>
        <v>1160</v>
      </c>
      <c r="J125" s="38" t="s">
        <v>226</v>
      </c>
      <c r="K125" s="39"/>
    </row>
    <row r="126" ht="63" spans="1:11">
      <c r="A126" s="15">
        <v>123</v>
      </c>
      <c r="B126" s="15" t="s">
        <v>251</v>
      </c>
      <c r="C126" s="16"/>
      <c r="D126" s="15" t="s">
        <v>249</v>
      </c>
      <c r="E126" s="15">
        <v>4</v>
      </c>
      <c r="F126" s="19">
        <v>3200</v>
      </c>
      <c r="G126" s="19">
        <v>3150</v>
      </c>
      <c r="H126" s="19">
        <f t="shared" si="13"/>
        <v>12800</v>
      </c>
      <c r="I126" s="19">
        <f t="shared" si="11"/>
        <v>12600</v>
      </c>
      <c r="J126" s="38" t="s">
        <v>226</v>
      </c>
      <c r="K126" s="39"/>
    </row>
    <row r="127" spans="1:11">
      <c r="A127" s="15">
        <v>124</v>
      </c>
      <c r="B127" s="44" t="s">
        <v>252</v>
      </c>
      <c r="C127" s="38" t="s">
        <v>253</v>
      </c>
      <c r="D127" s="44" t="s">
        <v>90</v>
      </c>
      <c r="E127" s="44">
        <v>122.88</v>
      </c>
      <c r="F127" s="45">
        <v>6600</v>
      </c>
      <c r="G127" s="45">
        <v>5910</v>
      </c>
      <c r="H127" s="45">
        <f t="shared" ref="H127:H145" si="14">E127*F127</f>
        <v>811008</v>
      </c>
      <c r="I127" s="45">
        <f t="shared" ref="I127:I145" si="15">E127*G127</f>
        <v>726220.8</v>
      </c>
      <c r="J127" s="38" t="s">
        <v>254</v>
      </c>
      <c r="K127" s="39" t="s">
        <v>255</v>
      </c>
    </row>
    <row r="128" spans="1:11">
      <c r="A128" s="15">
        <v>125</v>
      </c>
      <c r="B128" s="44" t="s">
        <v>256</v>
      </c>
      <c r="C128" s="38" t="s">
        <v>257</v>
      </c>
      <c r="D128" s="44" t="s">
        <v>14</v>
      </c>
      <c r="E128" s="41">
        <v>1</v>
      </c>
      <c r="F128" s="45">
        <v>5864</v>
      </c>
      <c r="G128" s="45">
        <v>4500</v>
      </c>
      <c r="H128" s="45">
        <f t="shared" si="14"/>
        <v>5864</v>
      </c>
      <c r="I128" s="45">
        <f t="shared" si="15"/>
        <v>4500</v>
      </c>
      <c r="J128" s="38" t="s">
        <v>254</v>
      </c>
      <c r="K128" s="39"/>
    </row>
    <row r="129" spans="1:11">
      <c r="A129" s="15">
        <v>126</v>
      </c>
      <c r="B129" s="44" t="s">
        <v>258</v>
      </c>
      <c r="C129" s="38"/>
      <c r="D129" s="44" t="s">
        <v>83</v>
      </c>
      <c r="E129" s="41">
        <v>1</v>
      </c>
      <c r="F129" s="45">
        <v>3600</v>
      </c>
      <c r="G129" s="45">
        <v>3250</v>
      </c>
      <c r="H129" s="45">
        <f t="shared" si="14"/>
        <v>3600</v>
      </c>
      <c r="I129" s="45">
        <f t="shared" si="15"/>
        <v>3250</v>
      </c>
      <c r="J129" s="38" t="s">
        <v>254</v>
      </c>
      <c r="K129" s="39"/>
    </row>
    <row r="130" spans="1:11">
      <c r="A130" s="15">
        <v>127</v>
      </c>
      <c r="B130" s="44" t="s">
        <v>259</v>
      </c>
      <c r="C130" s="38"/>
      <c r="D130" s="44" t="s">
        <v>83</v>
      </c>
      <c r="E130" s="44">
        <v>1</v>
      </c>
      <c r="F130" s="45">
        <v>1500</v>
      </c>
      <c r="G130" s="45">
        <v>1200</v>
      </c>
      <c r="H130" s="45">
        <f t="shared" si="14"/>
        <v>1500</v>
      </c>
      <c r="I130" s="45">
        <f t="shared" si="15"/>
        <v>1200</v>
      </c>
      <c r="J130" s="38" t="s">
        <v>254</v>
      </c>
      <c r="K130" s="39"/>
    </row>
    <row r="131" ht="147" spans="1:11">
      <c r="A131" s="15">
        <v>128</v>
      </c>
      <c r="B131" s="15" t="s">
        <v>260</v>
      </c>
      <c r="C131" s="16" t="s">
        <v>261</v>
      </c>
      <c r="D131" s="15" t="s">
        <v>14</v>
      </c>
      <c r="E131" s="15">
        <v>80</v>
      </c>
      <c r="F131" s="19">
        <v>800</v>
      </c>
      <c r="G131" s="19">
        <v>800</v>
      </c>
      <c r="H131" s="47">
        <f t="shared" si="14"/>
        <v>64000</v>
      </c>
      <c r="I131" s="67">
        <f t="shared" si="15"/>
        <v>64000</v>
      </c>
      <c r="J131" s="68" t="s">
        <v>262</v>
      </c>
      <c r="K131" s="39" t="s">
        <v>263</v>
      </c>
    </row>
    <row r="132" ht="21" spans="1:11">
      <c r="A132" s="15">
        <v>129</v>
      </c>
      <c r="B132" s="15" t="s">
        <v>264</v>
      </c>
      <c r="C132" s="16" t="s">
        <v>265</v>
      </c>
      <c r="D132" s="15" t="s">
        <v>80</v>
      </c>
      <c r="E132" s="15">
        <v>80</v>
      </c>
      <c r="F132" s="19">
        <v>50</v>
      </c>
      <c r="G132" s="29">
        <f>20*1.1</f>
        <v>22</v>
      </c>
      <c r="H132" s="47">
        <f t="shared" si="14"/>
        <v>4000</v>
      </c>
      <c r="I132" s="67">
        <f t="shared" si="15"/>
        <v>1760</v>
      </c>
      <c r="J132" s="68" t="s">
        <v>266</v>
      </c>
      <c r="K132" s="39"/>
    </row>
    <row r="133" ht="21" spans="1:11">
      <c r="A133" s="15">
        <v>130</v>
      </c>
      <c r="B133" s="15" t="s">
        <v>267</v>
      </c>
      <c r="C133" s="16" t="s">
        <v>268</v>
      </c>
      <c r="D133" s="15" t="s">
        <v>14</v>
      </c>
      <c r="E133" s="15">
        <v>24</v>
      </c>
      <c r="F133" s="19">
        <v>30</v>
      </c>
      <c r="G133" s="29">
        <v>15</v>
      </c>
      <c r="H133" s="47">
        <f t="shared" si="14"/>
        <v>720</v>
      </c>
      <c r="I133" s="67">
        <f t="shared" si="15"/>
        <v>360</v>
      </c>
      <c r="J133" s="68" t="s">
        <v>269</v>
      </c>
      <c r="K133" s="39"/>
    </row>
    <row r="134" spans="1:11">
      <c r="A134" s="15">
        <v>131</v>
      </c>
      <c r="B134" s="15" t="s">
        <v>270</v>
      </c>
      <c r="C134" s="16" t="s">
        <v>271</v>
      </c>
      <c r="D134" s="15" t="s">
        <v>14</v>
      </c>
      <c r="E134" s="15">
        <v>24</v>
      </c>
      <c r="F134" s="19">
        <v>50</v>
      </c>
      <c r="G134" s="19">
        <v>37.5</v>
      </c>
      <c r="H134" s="47">
        <f t="shared" si="14"/>
        <v>1200</v>
      </c>
      <c r="I134" s="67">
        <f t="shared" si="15"/>
        <v>900</v>
      </c>
      <c r="J134" s="68" t="s">
        <v>272</v>
      </c>
      <c r="K134" s="39"/>
    </row>
    <row r="135" ht="31.5" spans="1:11">
      <c r="A135" s="15">
        <v>132</v>
      </c>
      <c r="B135" s="15" t="s">
        <v>273</v>
      </c>
      <c r="C135" s="16" t="s">
        <v>274</v>
      </c>
      <c r="D135" s="15" t="s">
        <v>14</v>
      </c>
      <c r="E135" s="15">
        <v>80</v>
      </c>
      <c r="F135" s="19">
        <v>250</v>
      </c>
      <c r="G135" s="29">
        <v>220</v>
      </c>
      <c r="H135" s="47">
        <f t="shared" si="14"/>
        <v>20000</v>
      </c>
      <c r="I135" s="67">
        <f t="shared" si="15"/>
        <v>17600</v>
      </c>
      <c r="J135" s="68" t="s">
        <v>275</v>
      </c>
      <c r="K135" s="39"/>
    </row>
    <row r="136" ht="157.5" spans="1:11">
      <c r="A136" s="15">
        <v>133</v>
      </c>
      <c r="B136" s="15" t="s">
        <v>276</v>
      </c>
      <c r="C136" s="16" t="s">
        <v>277</v>
      </c>
      <c r="D136" s="15" t="s">
        <v>278</v>
      </c>
      <c r="E136" s="15">
        <v>24</v>
      </c>
      <c r="F136" s="19">
        <v>300</v>
      </c>
      <c r="G136" s="19">
        <f>170*1.23</f>
        <v>209.1</v>
      </c>
      <c r="H136" s="47">
        <f t="shared" si="14"/>
        <v>7200</v>
      </c>
      <c r="I136" s="67">
        <f t="shared" si="15"/>
        <v>5018.4</v>
      </c>
      <c r="J136" s="68" t="s">
        <v>279</v>
      </c>
      <c r="K136" s="39"/>
    </row>
    <row r="137" ht="31.5" spans="1:11">
      <c r="A137" s="15">
        <v>134</v>
      </c>
      <c r="B137" s="15" t="s">
        <v>280</v>
      </c>
      <c r="C137" s="16" t="s">
        <v>281</v>
      </c>
      <c r="D137" s="15" t="s">
        <v>14</v>
      </c>
      <c r="E137" s="15">
        <v>24</v>
      </c>
      <c r="F137" s="19">
        <v>160</v>
      </c>
      <c r="G137" s="29">
        <v>160</v>
      </c>
      <c r="H137" s="47">
        <f t="shared" si="14"/>
        <v>3840</v>
      </c>
      <c r="I137" s="67">
        <f t="shared" si="15"/>
        <v>3840</v>
      </c>
      <c r="J137" s="68" t="s">
        <v>282</v>
      </c>
      <c r="K137" s="39"/>
    </row>
    <row r="138" ht="220.5" spans="1:11">
      <c r="A138" s="15">
        <v>135</v>
      </c>
      <c r="B138" s="15" t="s">
        <v>283</v>
      </c>
      <c r="C138" s="16" t="s">
        <v>284</v>
      </c>
      <c r="D138" s="15" t="s">
        <v>14</v>
      </c>
      <c r="E138" s="15">
        <v>3</v>
      </c>
      <c r="F138" s="19">
        <v>6600</v>
      </c>
      <c r="G138" s="29">
        <v>4500</v>
      </c>
      <c r="H138" s="47">
        <f t="shared" si="14"/>
        <v>19800</v>
      </c>
      <c r="I138" s="67">
        <f t="shared" si="15"/>
        <v>13500</v>
      </c>
      <c r="J138" s="68" t="s">
        <v>275</v>
      </c>
      <c r="K138" s="39"/>
    </row>
    <row r="139" spans="1:11">
      <c r="A139" s="15">
        <v>136</v>
      </c>
      <c r="B139" s="15" t="s">
        <v>285</v>
      </c>
      <c r="C139" s="16" t="s">
        <v>286</v>
      </c>
      <c r="D139" s="15" t="s">
        <v>221</v>
      </c>
      <c r="E139" s="15">
        <v>24</v>
      </c>
      <c r="F139" s="19">
        <v>1250</v>
      </c>
      <c r="G139" s="29">
        <v>1150</v>
      </c>
      <c r="H139" s="47">
        <f t="shared" si="14"/>
        <v>30000</v>
      </c>
      <c r="I139" s="67">
        <f t="shared" si="15"/>
        <v>27600</v>
      </c>
      <c r="J139" s="68" t="s">
        <v>287</v>
      </c>
      <c r="K139" s="39"/>
    </row>
    <row r="140" ht="273" spans="1:11">
      <c r="A140" s="15">
        <v>137</v>
      </c>
      <c r="B140" s="15" t="s">
        <v>288</v>
      </c>
      <c r="C140" s="16" t="s">
        <v>289</v>
      </c>
      <c r="D140" s="15" t="s">
        <v>14</v>
      </c>
      <c r="E140" s="15">
        <v>4</v>
      </c>
      <c r="F140" s="19">
        <v>13500</v>
      </c>
      <c r="G140" s="29">
        <f>11000*1.1</f>
        <v>12100</v>
      </c>
      <c r="H140" s="47">
        <f t="shared" si="14"/>
        <v>54000</v>
      </c>
      <c r="I140" s="67">
        <f t="shared" si="15"/>
        <v>48400</v>
      </c>
      <c r="J140" s="68" t="s">
        <v>290</v>
      </c>
      <c r="K140" s="39"/>
    </row>
    <row r="141" ht="31.5" spans="1:11">
      <c r="A141" s="15">
        <v>138</v>
      </c>
      <c r="B141" s="15" t="s">
        <v>291</v>
      </c>
      <c r="C141" s="16" t="s">
        <v>292</v>
      </c>
      <c r="D141" s="15" t="s">
        <v>80</v>
      </c>
      <c r="E141" s="15">
        <v>6</v>
      </c>
      <c r="F141" s="19">
        <v>1500</v>
      </c>
      <c r="G141" s="19">
        <f>700*1.1</f>
        <v>770</v>
      </c>
      <c r="H141" s="47">
        <f t="shared" si="14"/>
        <v>9000</v>
      </c>
      <c r="I141" s="67">
        <f t="shared" si="15"/>
        <v>4620</v>
      </c>
      <c r="J141" s="68" t="s">
        <v>293</v>
      </c>
      <c r="K141" s="39"/>
    </row>
    <row r="142" ht="147" spans="1:11">
      <c r="A142" s="15">
        <v>139</v>
      </c>
      <c r="B142" s="15" t="s">
        <v>294</v>
      </c>
      <c r="C142" s="16" t="s">
        <v>295</v>
      </c>
      <c r="D142" s="15" t="s">
        <v>14</v>
      </c>
      <c r="E142" s="15">
        <v>1</v>
      </c>
      <c r="F142" s="19">
        <v>21000</v>
      </c>
      <c r="G142" s="19">
        <v>14000</v>
      </c>
      <c r="H142" s="47">
        <f t="shared" si="14"/>
        <v>21000</v>
      </c>
      <c r="I142" s="67">
        <f t="shared" si="15"/>
        <v>14000</v>
      </c>
      <c r="J142" s="68" t="s">
        <v>296</v>
      </c>
      <c r="K142" s="39"/>
    </row>
    <row r="143" ht="346.5" spans="1:11">
      <c r="A143" s="15">
        <v>140</v>
      </c>
      <c r="B143" s="15" t="s">
        <v>297</v>
      </c>
      <c r="C143" s="16" t="s">
        <v>298</v>
      </c>
      <c r="D143" s="15" t="s">
        <v>14</v>
      </c>
      <c r="E143" s="15">
        <v>1</v>
      </c>
      <c r="F143" s="19">
        <v>11000</v>
      </c>
      <c r="G143" s="19">
        <v>8780</v>
      </c>
      <c r="H143" s="47">
        <f t="shared" si="14"/>
        <v>11000</v>
      </c>
      <c r="I143" s="67">
        <f t="shared" si="15"/>
        <v>8780</v>
      </c>
      <c r="J143" s="68" t="s">
        <v>299</v>
      </c>
      <c r="K143" s="39"/>
    </row>
    <row r="144" ht="31.5" spans="1:11">
      <c r="A144" s="15">
        <v>141</v>
      </c>
      <c r="B144" s="15" t="s">
        <v>300</v>
      </c>
      <c r="C144" s="16" t="s">
        <v>301</v>
      </c>
      <c r="D144" s="15" t="s">
        <v>302</v>
      </c>
      <c r="E144" s="15">
        <v>1</v>
      </c>
      <c r="F144" s="19">
        <v>3450</v>
      </c>
      <c r="G144" s="19">
        <v>2400</v>
      </c>
      <c r="H144" s="47">
        <f t="shared" si="14"/>
        <v>3450</v>
      </c>
      <c r="I144" s="67">
        <f t="shared" si="15"/>
        <v>2400</v>
      </c>
      <c r="J144" s="68" t="s">
        <v>303</v>
      </c>
      <c r="K144" s="39"/>
    </row>
    <row r="145" ht="21" spans="1:11">
      <c r="A145" s="15">
        <v>142</v>
      </c>
      <c r="B145" s="48" t="s">
        <v>304</v>
      </c>
      <c r="C145" s="49" t="s">
        <v>305</v>
      </c>
      <c r="D145" s="48" t="s">
        <v>14</v>
      </c>
      <c r="E145" s="48">
        <v>1</v>
      </c>
      <c r="F145" s="50">
        <v>5000</v>
      </c>
      <c r="G145" s="50">
        <v>4899</v>
      </c>
      <c r="H145" s="47">
        <f>E145*F145</f>
        <v>5000</v>
      </c>
      <c r="I145" s="67">
        <f>E145*G145</f>
        <v>4899</v>
      </c>
      <c r="J145" s="68" t="s">
        <v>306</v>
      </c>
      <c r="K145" s="39"/>
    </row>
    <row r="146" ht="94.5" spans="1:11">
      <c r="A146" s="15">
        <v>143</v>
      </c>
      <c r="B146" s="51" t="s">
        <v>307</v>
      </c>
      <c r="C146" s="52" t="s">
        <v>308</v>
      </c>
      <c r="D146" s="53" t="s">
        <v>80</v>
      </c>
      <c r="E146" s="54">
        <v>12</v>
      </c>
      <c r="F146" s="55">
        <v>74.8</v>
      </c>
      <c r="G146" s="54">
        <v>70</v>
      </c>
      <c r="H146" s="47">
        <f t="shared" ref="H146:H153" si="16">E146*F146</f>
        <v>897.6</v>
      </c>
      <c r="I146" s="67">
        <f t="shared" ref="I146:I153" si="17">E146*G146</f>
        <v>840</v>
      </c>
      <c r="J146" s="38" t="s">
        <v>309</v>
      </c>
      <c r="K146" s="39" t="s">
        <v>310</v>
      </c>
    </row>
    <row r="147" ht="105" spans="1:11">
      <c r="A147" s="15">
        <v>144</v>
      </c>
      <c r="B147" s="51" t="s">
        <v>311</v>
      </c>
      <c r="C147" s="52" t="s">
        <v>312</v>
      </c>
      <c r="D147" s="56" t="s">
        <v>221</v>
      </c>
      <c r="E147" s="54">
        <v>1177.8216</v>
      </c>
      <c r="F147" s="54">
        <v>6</v>
      </c>
      <c r="G147" s="54">
        <v>3.35</v>
      </c>
      <c r="H147" s="47">
        <f t="shared" si="16"/>
        <v>7066.9296</v>
      </c>
      <c r="I147" s="67">
        <f t="shared" si="17"/>
        <v>3945.70236</v>
      </c>
      <c r="J147" s="38" t="s">
        <v>313</v>
      </c>
      <c r="K147" s="39"/>
    </row>
    <row r="148" ht="84" spans="1:11">
      <c r="A148" s="15">
        <v>145</v>
      </c>
      <c r="B148" s="51" t="s">
        <v>314</v>
      </c>
      <c r="C148" s="52" t="s">
        <v>315</v>
      </c>
      <c r="D148" s="56" t="s">
        <v>221</v>
      </c>
      <c r="E148" s="54">
        <v>32075.224</v>
      </c>
      <c r="F148" s="54">
        <v>3.9</v>
      </c>
      <c r="G148" s="54">
        <v>2.78</v>
      </c>
      <c r="H148" s="47">
        <f t="shared" si="16"/>
        <v>125093.3736</v>
      </c>
      <c r="I148" s="67">
        <f t="shared" si="17"/>
        <v>89169.12272</v>
      </c>
      <c r="J148" s="38" t="s">
        <v>316</v>
      </c>
      <c r="K148" s="39"/>
    </row>
    <row r="149" ht="73.5" spans="1:11">
      <c r="A149" s="15">
        <v>146</v>
      </c>
      <c r="B149" s="51" t="s">
        <v>317</v>
      </c>
      <c r="C149" s="52" t="s">
        <v>318</v>
      </c>
      <c r="D149" s="56" t="s">
        <v>221</v>
      </c>
      <c r="E149" s="54">
        <v>16776.505</v>
      </c>
      <c r="F149" s="54">
        <v>4.94</v>
      </c>
      <c r="G149" s="54">
        <v>1.85</v>
      </c>
      <c r="H149" s="47">
        <f t="shared" si="16"/>
        <v>82875.9347</v>
      </c>
      <c r="I149" s="67">
        <f t="shared" si="17"/>
        <v>31036.53425</v>
      </c>
      <c r="J149" s="38" t="s">
        <v>319</v>
      </c>
      <c r="K149" s="39"/>
    </row>
    <row r="150" ht="73.5" spans="1:11">
      <c r="A150" s="15">
        <v>147</v>
      </c>
      <c r="B150" s="51" t="s">
        <v>320</v>
      </c>
      <c r="C150" s="52" t="s">
        <v>321</v>
      </c>
      <c r="D150" s="56" t="s">
        <v>221</v>
      </c>
      <c r="E150" s="54">
        <v>1178</v>
      </c>
      <c r="F150" s="54">
        <v>5.41</v>
      </c>
      <c r="G150" s="54">
        <v>5</v>
      </c>
      <c r="H150" s="47">
        <f t="shared" si="16"/>
        <v>6372.98</v>
      </c>
      <c r="I150" s="67">
        <f t="shared" si="17"/>
        <v>5890</v>
      </c>
      <c r="J150" s="38" t="s">
        <v>322</v>
      </c>
      <c r="K150" s="39"/>
    </row>
    <row r="151" ht="84" spans="1:11">
      <c r="A151" s="15">
        <v>148</v>
      </c>
      <c r="B151" s="51" t="s">
        <v>323</v>
      </c>
      <c r="C151" s="52"/>
      <c r="D151" s="56" t="s">
        <v>80</v>
      </c>
      <c r="E151" s="54">
        <v>1</v>
      </c>
      <c r="F151" s="54">
        <v>3600</v>
      </c>
      <c r="G151" s="54">
        <v>3000</v>
      </c>
      <c r="H151" s="47">
        <f t="shared" si="16"/>
        <v>3600</v>
      </c>
      <c r="I151" s="67">
        <f t="shared" si="17"/>
        <v>3000</v>
      </c>
      <c r="J151" s="38" t="s">
        <v>324</v>
      </c>
      <c r="K151" s="39"/>
    </row>
    <row r="152" ht="84" spans="1:11">
      <c r="A152" s="15">
        <v>149</v>
      </c>
      <c r="B152" s="51" t="s">
        <v>325</v>
      </c>
      <c r="C152" s="52" t="s">
        <v>326</v>
      </c>
      <c r="D152" s="56" t="s">
        <v>80</v>
      </c>
      <c r="E152" s="54">
        <v>18</v>
      </c>
      <c r="F152" s="54">
        <v>260</v>
      </c>
      <c r="G152" s="54">
        <v>260</v>
      </c>
      <c r="H152" s="47">
        <f t="shared" si="16"/>
        <v>4680</v>
      </c>
      <c r="I152" s="67">
        <f t="shared" si="17"/>
        <v>4680</v>
      </c>
      <c r="J152" s="38" t="s">
        <v>327</v>
      </c>
      <c r="K152" s="39"/>
    </row>
    <row r="153" ht="84" spans="1:11">
      <c r="A153" s="15">
        <v>150</v>
      </c>
      <c r="B153" s="51" t="s">
        <v>328</v>
      </c>
      <c r="C153" s="52" t="s">
        <v>329</v>
      </c>
      <c r="D153" s="56" t="s">
        <v>221</v>
      </c>
      <c r="E153" s="54">
        <v>486.841</v>
      </c>
      <c r="F153" s="54">
        <v>1.98</v>
      </c>
      <c r="G153" s="54">
        <v>1.9</v>
      </c>
      <c r="H153" s="47">
        <f t="shared" si="16"/>
        <v>963.94518</v>
      </c>
      <c r="I153" s="67">
        <f t="shared" si="17"/>
        <v>924.9979</v>
      </c>
      <c r="J153" s="38" t="s">
        <v>330</v>
      </c>
      <c r="K153" s="39"/>
    </row>
    <row r="154" ht="42" spans="1:11">
      <c r="A154" s="15">
        <v>151</v>
      </c>
      <c r="B154" s="57" t="s">
        <v>331</v>
      </c>
      <c r="C154" s="58" t="s">
        <v>332</v>
      </c>
      <c r="D154" s="59" t="s">
        <v>14</v>
      </c>
      <c r="E154" s="59">
        <v>7</v>
      </c>
      <c r="F154" s="60">
        <v>32000</v>
      </c>
      <c r="G154" s="61">
        <f>27850*0.97</f>
        <v>27014.5</v>
      </c>
      <c r="H154" s="47">
        <f t="shared" ref="H154:H171" si="18">E154*F154</f>
        <v>224000</v>
      </c>
      <c r="I154" s="67">
        <f t="shared" ref="I154:I171" si="19">E154*G154</f>
        <v>189101.5</v>
      </c>
      <c r="J154" s="38" t="s">
        <v>333</v>
      </c>
      <c r="K154" s="39" t="s">
        <v>334</v>
      </c>
    </row>
    <row r="155" ht="21" spans="1:11">
      <c r="A155" s="15">
        <v>152</v>
      </c>
      <c r="B155" s="57" t="s">
        <v>335</v>
      </c>
      <c r="C155" s="58" t="s">
        <v>336</v>
      </c>
      <c r="D155" s="59" t="s">
        <v>14</v>
      </c>
      <c r="E155" s="59">
        <v>30</v>
      </c>
      <c r="F155" s="60">
        <v>550</v>
      </c>
      <c r="G155" s="61">
        <v>550</v>
      </c>
      <c r="H155" s="47">
        <f t="shared" si="18"/>
        <v>16500</v>
      </c>
      <c r="I155" s="67">
        <f t="shared" si="19"/>
        <v>16500</v>
      </c>
      <c r="J155" s="38" t="s">
        <v>187</v>
      </c>
      <c r="K155" s="39"/>
    </row>
    <row r="156" ht="42" spans="1:11">
      <c r="A156" s="15">
        <v>153</v>
      </c>
      <c r="B156" s="62" t="s">
        <v>337</v>
      </c>
      <c r="C156" s="63" t="s">
        <v>338</v>
      </c>
      <c r="D156" s="64" t="s">
        <v>14</v>
      </c>
      <c r="E156" s="62">
        <v>30</v>
      </c>
      <c r="F156" s="65">
        <v>7900</v>
      </c>
      <c r="G156" s="66">
        <v>6400</v>
      </c>
      <c r="H156" s="47">
        <f t="shared" si="18"/>
        <v>237000</v>
      </c>
      <c r="I156" s="67">
        <f t="shared" si="19"/>
        <v>192000</v>
      </c>
      <c r="J156" s="38" t="s">
        <v>339</v>
      </c>
      <c r="K156" s="39"/>
    </row>
    <row r="157" ht="63" spans="1:11">
      <c r="A157" s="15">
        <v>154</v>
      </c>
      <c r="B157" s="62" t="s">
        <v>340</v>
      </c>
      <c r="C157" s="63" t="s">
        <v>341</v>
      </c>
      <c r="D157" s="64" t="s">
        <v>83</v>
      </c>
      <c r="E157" s="62">
        <v>2</v>
      </c>
      <c r="F157" s="65">
        <v>42000</v>
      </c>
      <c r="G157" s="66">
        <f>31000*0.97</f>
        <v>30070</v>
      </c>
      <c r="H157" s="47">
        <f t="shared" si="18"/>
        <v>84000</v>
      </c>
      <c r="I157" s="67">
        <f t="shared" si="19"/>
        <v>60140</v>
      </c>
      <c r="J157" s="38" t="s">
        <v>333</v>
      </c>
      <c r="K157" s="39"/>
    </row>
    <row r="158" ht="52.5" spans="1:11">
      <c r="A158" s="15">
        <v>155</v>
      </c>
      <c r="B158" s="62" t="s">
        <v>342</v>
      </c>
      <c r="C158" s="63" t="s">
        <v>343</v>
      </c>
      <c r="D158" s="64" t="s">
        <v>83</v>
      </c>
      <c r="E158" s="62">
        <v>1</v>
      </c>
      <c r="F158" s="65">
        <v>21000</v>
      </c>
      <c r="G158" s="66">
        <f>17000*0.97</f>
        <v>16490</v>
      </c>
      <c r="H158" s="47">
        <f t="shared" si="18"/>
        <v>21000</v>
      </c>
      <c r="I158" s="67">
        <f t="shared" si="19"/>
        <v>16490</v>
      </c>
      <c r="J158" s="38" t="s">
        <v>333</v>
      </c>
      <c r="K158" s="39"/>
    </row>
    <row r="159" ht="42" spans="1:11">
      <c r="A159" s="15">
        <v>156</v>
      </c>
      <c r="B159" s="62" t="s">
        <v>344</v>
      </c>
      <c r="C159" s="63" t="s">
        <v>345</v>
      </c>
      <c r="D159" s="64" t="s">
        <v>83</v>
      </c>
      <c r="E159" s="62">
        <v>6</v>
      </c>
      <c r="F159" s="65">
        <v>26500</v>
      </c>
      <c r="G159" s="66">
        <f>24000*0.97</f>
        <v>23280</v>
      </c>
      <c r="H159" s="47">
        <f t="shared" si="18"/>
        <v>159000</v>
      </c>
      <c r="I159" s="67">
        <f t="shared" si="19"/>
        <v>139680</v>
      </c>
      <c r="J159" s="38" t="s">
        <v>333</v>
      </c>
      <c r="K159" s="39"/>
    </row>
    <row r="160" ht="52.5" spans="1:11">
      <c r="A160" s="15">
        <v>157</v>
      </c>
      <c r="B160" s="62" t="s">
        <v>346</v>
      </c>
      <c r="C160" s="63" t="s">
        <v>347</v>
      </c>
      <c r="D160" s="64" t="s">
        <v>83</v>
      </c>
      <c r="E160" s="62">
        <v>9</v>
      </c>
      <c r="F160" s="65">
        <v>34000</v>
      </c>
      <c r="G160" s="66">
        <f>31000*0.97</f>
        <v>30070</v>
      </c>
      <c r="H160" s="47">
        <f t="shared" si="18"/>
        <v>306000</v>
      </c>
      <c r="I160" s="67">
        <f t="shared" si="19"/>
        <v>270630</v>
      </c>
      <c r="J160" s="38" t="s">
        <v>333</v>
      </c>
      <c r="K160" s="39"/>
    </row>
    <row r="161" ht="21" spans="1:11">
      <c r="A161" s="15">
        <v>158</v>
      </c>
      <c r="B161" s="62" t="s">
        <v>348</v>
      </c>
      <c r="C161" s="63" t="s">
        <v>349</v>
      </c>
      <c r="D161" s="64" t="s">
        <v>83</v>
      </c>
      <c r="E161" s="62">
        <v>1</v>
      </c>
      <c r="F161" s="65">
        <v>85000</v>
      </c>
      <c r="G161" s="66">
        <v>69300</v>
      </c>
      <c r="H161" s="47">
        <f t="shared" si="18"/>
        <v>85000</v>
      </c>
      <c r="I161" s="67">
        <f t="shared" si="19"/>
        <v>69300</v>
      </c>
      <c r="J161" s="38" t="s">
        <v>187</v>
      </c>
      <c r="K161" s="39"/>
    </row>
    <row r="162" ht="31.5" spans="1:11">
      <c r="A162" s="15">
        <v>159</v>
      </c>
      <c r="B162" s="62" t="s">
        <v>350</v>
      </c>
      <c r="C162" s="63" t="s">
        <v>351</v>
      </c>
      <c r="D162" s="64" t="s">
        <v>83</v>
      </c>
      <c r="E162" s="62">
        <v>1</v>
      </c>
      <c r="F162" s="65">
        <v>95000</v>
      </c>
      <c r="G162" s="66">
        <v>95000</v>
      </c>
      <c r="H162" s="47">
        <f t="shared" si="18"/>
        <v>95000</v>
      </c>
      <c r="I162" s="67">
        <f t="shared" si="19"/>
        <v>95000</v>
      </c>
      <c r="J162" s="38" t="s">
        <v>187</v>
      </c>
      <c r="K162" s="39"/>
    </row>
    <row r="163" ht="21" spans="1:11">
      <c r="A163" s="15">
        <v>160</v>
      </c>
      <c r="B163" s="62" t="s">
        <v>352</v>
      </c>
      <c r="C163" s="63" t="s">
        <v>353</v>
      </c>
      <c r="D163" s="64" t="s">
        <v>83</v>
      </c>
      <c r="E163" s="62">
        <v>1</v>
      </c>
      <c r="F163" s="65">
        <v>10920</v>
      </c>
      <c r="G163" s="66">
        <v>10920</v>
      </c>
      <c r="H163" s="47">
        <f t="shared" si="18"/>
        <v>10920</v>
      </c>
      <c r="I163" s="67">
        <f t="shared" si="19"/>
        <v>10920</v>
      </c>
      <c r="J163" s="38" t="s">
        <v>187</v>
      </c>
      <c r="K163" s="39"/>
    </row>
    <row r="164" ht="21" spans="1:11">
      <c r="A164" s="15">
        <v>161</v>
      </c>
      <c r="B164" s="62" t="s">
        <v>354</v>
      </c>
      <c r="C164" s="63" t="s">
        <v>355</v>
      </c>
      <c r="D164" s="64" t="s">
        <v>80</v>
      </c>
      <c r="E164" s="62">
        <v>3</v>
      </c>
      <c r="F164" s="65">
        <v>3500</v>
      </c>
      <c r="G164" s="66">
        <v>580</v>
      </c>
      <c r="H164" s="47">
        <f t="shared" si="18"/>
        <v>10500</v>
      </c>
      <c r="I164" s="67">
        <f t="shared" si="19"/>
        <v>1740</v>
      </c>
      <c r="J164" s="38" t="s">
        <v>187</v>
      </c>
      <c r="K164" s="39"/>
    </row>
    <row r="165" spans="1:11">
      <c r="A165" s="15">
        <v>162</v>
      </c>
      <c r="B165" s="62" t="s">
        <v>356</v>
      </c>
      <c r="C165" s="63" t="s">
        <v>357</v>
      </c>
      <c r="D165" s="64" t="s">
        <v>80</v>
      </c>
      <c r="E165" s="62">
        <v>1</v>
      </c>
      <c r="F165" s="65">
        <v>1800</v>
      </c>
      <c r="G165" s="66">
        <v>550</v>
      </c>
      <c r="H165" s="47">
        <f t="shared" si="18"/>
        <v>1800</v>
      </c>
      <c r="I165" s="67">
        <f t="shared" si="19"/>
        <v>550</v>
      </c>
      <c r="J165" s="38" t="s">
        <v>187</v>
      </c>
      <c r="K165" s="39"/>
    </row>
    <row r="166" ht="21" spans="1:11">
      <c r="A166" s="15">
        <v>163</v>
      </c>
      <c r="B166" s="62" t="s">
        <v>352</v>
      </c>
      <c r="C166" s="63" t="s">
        <v>358</v>
      </c>
      <c r="D166" s="64" t="s">
        <v>80</v>
      </c>
      <c r="E166" s="62">
        <v>1</v>
      </c>
      <c r="F166" s="65">
        <v>19000</v>
      </c>
      <c r="G166" s="66">
        <v>19000</v>
      </c>
      <c r="H166" s="47">
        <f t="shared" si="18"/>
        <v>19000</v>
      </c>
      <c r="I166" s="67">
        <f t="shared" si="19"/>
        <v>19000</v>
      </c>
      <c r="J166" s="38" t="s">
        <v>187</v>
      </c>
      <c r="K166" s="39"/>
    </row>
    <row r="167" spans="1:11">
      <c r="A167" s="15">
        <v>164</v>
      </c>
      <c r="B167" s="62" t="s">
        <v>359</v>
      </c>
      <c r="C167" s="63" t="s">
        <v>360</v>
      </c>
      <c r="D167" s="64" t="s">
        <v>80</v>
      </c>
      <c r="E167" s="62">
        <v>6</v>
      </c>
      <c r="F167" s="65">
        <v>3500</v>
      </c>
      <c r="G167" s="66">
        <v>990</v>
      </c>
      <c r="H167" s="47">
        <f t="shared" si="18"/>
        <v>21000</v>
      </c>
      <c r="I167" s="67">
        <f t="shared" si="19"/>
        <v>5940</v>
      </c>
      <c r="J167" s="38" t="s">
        <v>187</v>
      </c>
      <c r="K167" s="39"/>
    </row>
    <row r="168" spans="1:11">
      <c r="A168" s="15">
        <v>165</v>
      </c>
      <c r="B168" s="62" t="s">
        <v>361</v>
      </c>
      <c r="C168" s="63" t="s">
        <v>362</v>
      </c>
      <c r="D168" s="64" t="s">
        <v>80</v>
      </c>
      <c r="E168" s="62">
        <v>1</v>
      </c>
      <c r="F168" s="65">
        <v>1800</v>
      </c>
      <c r="G168" s="66">
        <v>550</v>
      </c>
      <c r="H168" s="47">
        <f t="shared" si="18"/>
        <v>1800</v>
      </c>
      <c r="I168" s="67">
        <f t="shared" si="19"/>
        <v>550</v>
      </c>
      <c r="J168" s="38" t="s">
        <v>187</v>
      </c>
      <c r="K168" s="39"/>
    </row>
    <row r="169" spans="1:11">
      <c r="A169" s="15">
        <v>166</v>
      </c>
      <c r="B169" s="62" t="s">
        <v>363</v>
      </c>
      <c r="C169" s="63" t="s">
        <v>364</v>
      </c>
      <c r="D169" s="64" t="s">
        <v>90</v>
      </c>
      <c r="E169" s="62">
        <v>20.55</v>
      </c>
      <c r="F169" s="65">
        <v>480</v>
      </c>
      <c r="G169" s="66">
        <v>450</v>
      </c>
      <c r="H169" s="47">
        <f t="shared" si="18"/>
        <v>9864</v>
      </c>
      <c r="I169" s="67">
        <f t="shared" si="19"/>
        <v>9247.5</v>
      </c>
      <c r="J169" s="38" t="s">
        <v>187</v>
      </c>
      <c r="K169" s="39"/>
    </row>
    <row r="170" ht="52.5" spans="1:11">
      <c r="A170" s="15">
        <v>167</v>
      </c>
      <c r="B170" s="62" t="s">
        <v>365</v>
      </c>
      <c r="C170" s="63" t="s">
        <v>366</v>
      </c>
      <c r="D170" s="64" t="s">
        <v>367</v>
      </c>
      <c r="E170" s="62">
        <v>1</v>
      </c>
      <c r="F170" s="65">
        <v>90000</v>
      </c>
      <c r="G170" s="66">
        <v>90000</v>
      </c>
      <c r="H170" s="47">
        <f t="shared" si="18"/>
        <v>90000</v>
      </c>
      <c r="I170" s="67">
        <f t="shared" si="19"/>
        <v>90000</v>
      </c>
      <c r="J170" s="38" t="s">
        <v>187</v>
      </c>
      <c r="K170" s="39"/>
    </row>
    <row r="171" ht="42" spans="1:11">
      <c r="A171" s="15">
        <v>168</v>
      </c>
      <c r="B171" s="62" t="s">
        <v>368</v>
      </c>
      <c r="C171" s="63" t="s">
        <v>369</v>
      </c>
      <c r="D171" s="64" t="s">
        <v>367</v>
      </c>
      <c r="E171" s="62">
        <v>1</v>
      </c>
      <c r="F171" s="65">
        <v>122000</v>
      </c>
      <c r="G171" s="66">
        <v>100000</v>
      </c>
      <c r="H171" s="47">
        <f t="shared" si="18"/>
        <v>122000</v>
      </c>
      <c r="I171" s="67">
        <f t="shared" si="19"/>
        <v>100000</v>
      </c>
      <c r="J171" s="38" t="s">
        <v>187</v>
      </c>
      <c r="K171" s="39"/>
    </row>
  </sheetData>
  <mergeCells count="27">
    <mergeCell ref="A1:J1"/>
    <mergeCell ref="F2:G2"/>
    <mergeCell ref="H2:I2"/>
    <mergeCell ref="A2:A3"/>
    <mergeCell ref="B2:B3"/>
    <mergeCell ref="C2:C3"/>
    <mergeCell ref="D2:D3"/>
    <mergeCell ref="E2:E3"/>
    <mergeCell ref="J2:J3"/>
    <mergeCell ref="K2:K3"/>
    <mergeCell ref="K4:K33"/>
    <mergeCell ref="K34:K38"/>
    <mergeCell ref="K39:K40"/>
    <mergeCell ref="K41:K48"/>
    <mergeCell ref="K49:K52"/>
    <mergeCell ref="K53:K58"/>
    <mergeCell ref="K59:K71"/>
    <mergeCell ref="K72:K80"/>
    <mergeCell ref="K81:K88"/>
    <mergeCell ref="K89:K92"/>
    <mergeCell ref="K93:K99"/>
    <mergeCell ref="K100:K107"/>
    <mergeCell ref="K108:K126"/>
    <mergeCell ref="K127:K130"/>
    <mergeCell ref="K131:K145"/>
    <mergeCell ref="K146:K153"/>
    <mergeCell ref="K154:K171"/>
  </mergeCells>
  <printOptions horizontalCentered="1"/>
  <pageMargins left="0.389583333333333" right="0.389583333333333" top="0.389583333333333" bottom="0.389583333333333" header="0.511805555555556" footer="0.511805555555556"/>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6.22-洞庭新城东风湖安置小区配电工程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2020-11-09T01:59:59Z</dcterms:created>
  <dcterms:modified xsi:type="dcterms:W3CDTF">2020-11-09T02:17:23Z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