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9840"/>
  </bookViews>
  <sheets>
    <sheet name="Sheet1 (4)" sheetId="6" r:id="rId1"/>
  </sheets>
  <definedNames>
    <definedName name="_xlnm.Print_Area" localSheetId="0">'Sheet1 (4)'!$A$1:$G$33</definedName>
  </definedNames>
  <calcPr calcId="144525"/>
</workbook>
</file>

<file path=xl/sharedStrings.xml><?xml version="1.0" encoding="utf-8"?>
<sst xmlns="http://schemas.openxmlformats.org/spreadsheetml/2006/main" count="143" uniqueCount="128">
  <si>
    <t xml:space="preserve">          株木冲路至金凤桥北路(G353洞庭湖大桥-岳阳东站)市政配套设施一期项目</t>
  </si>
  <si>
    <t>序号</t>
  </si>
  <si>
    <t>编号</t>
  </si>
  <si>
    <t>名称</t>
  </si>
  <si>
    <t>计算式</t>
  </si>
  <si>
    <t>费率</t>
  </si>
  <si>
    <t>金额(元)</t>
  </si>
  <si>
    <t>备注</t>
  </si>
  <si>
    <t>1</t>
  </si>
  <si>
    <t>a</t>
  </si>
  <si>
    <t>给水工程</t>
  </si>
  <si>
    <t>2</t>
  </si>
  <si>
    <t>b</t>
  </si>
  <si>
    <t>排水工程</t>
  </si>
  <si>
    <t>3</t>
  </si>
  <si>
    <t>c</t>
  </si>
  <si>
    <t>照明工程</t>
  </si>
  <si>
    <t>4</t>
  </si>
  <si>
    <t>d</t>
  </si>
  <si>
    <t>通信工程</t>
  </si>
  <si>
    <t>5</t>
  </si>
  <si>
    <t>一</t>
  </si>
  <si>
    <t>建安工程费用总和</t>
  </si>
  <si>
    <t>a+b+c+d+e</t>
  </si>
  <si>
    <t/>
  </si>
  <si>
    <t>6</t>
  </si>
  <si>
    <t>建设单位管理费</t>
  </si>
  <si>
    <t>20+(3671.16-1000)*1.5%</t>
  </si>
  <si>
    <t>财建【2016】504号文</t>
  </si>
  <si>
    <t>7</t>
  </si>
  <si>
    <t>工程监理费</t>
  </si>
  <si>
    <t>3000*3.4%+(3671.16-3000)/(5000-3000)*(5000*3.2%-3000*3.4%)</t>
  </si>
  <si>
    <t>湘监协〔2016〕2号文</t>
  </si>
  <si>
    <t>8</t>
  </si>
  <si>
    <t>工程勘察费</t>
  </si>
  <si>
    <t>3671.16*0.01*10000</t>
  </si>
  <si>
    <t>工程勘察设计收费标准(2018修订版)</t>
  </si>
  <si>
    <t>9</t>
  </si>
  <si>
    <t>工程设计费</t>
  </si>
  <si>
    <t>103.8+(163.9-103./)/(5000-3000)*(D4-3000)</t>
  </si>
  <si>
    <t>10</t>
  </si>
  <si>
    <t>e</t>
  </si>
  <si>
    <t>工程保险费</t>
  </si>
  <si>
    <t>3671.16*0.0045*10000</t>
  </si>
  <si>
    <t>第一部分工程费用的0.45%</t>
  </si>
  <si>
    <t>11</t>
  </si>
  <si>
    <t>f</t>
  </si>
  <si>
    <t>水土保持编制费</t>
  </si>
  <si>
    <t>保监[2005]22号</t>
  </si>
  <si>
    <t>12</t>
  </si>
  <si>
    <t>g</t>
  </si>
  <si>
    <t>地质灾害危险评价费</t>
  </si>
  <si>
    <t>发改办价格（2006）745号</t>
  </si>
  <si>
    <t>13</t>
  </si>
  <si>
    <t>h</t>
  </si>
  <si>
    <t>招标代理服务费</t>
  </si>
  <si>
    <t>6+4+(3671.16-1000)*0.25%</t>
  </si>
  <si>
    <t>湘招协【2015】6号文</t>
  </si>
  <si>
    <t>14</t>
  </si>
  <si>
    <t>i</t>
  </si>
  <si>
    <t>概算评价审查费</t>
  </si>
  <si>
    <t>2.4+(3671.16-3000)*0.09%</t>
  </si>
  <si>
    <t>参照湘发改价服（2015）861号文及市场行情</t>
  </si>
  <si>
    <t>15</t>
  </si>
  <si>
    <t>j</t>
  </si>
  <si>
    <t>建设工程造价咨询服务费</t>
  </si>
  <si>
    <t>500*3.17%+1500*2.36%+(3671.16-2000)*1.75%</t>
  </si>
  <si>
    <t>湘建价协（2016）25号</t>
  </si>
  <si>
    <t>16</t>
  </si>
  <si>
    <t>k</t>
  </si>
  <si>
    <t>工程质量检测费</t>
  </si>
  <si>
    <t>第一部分工程费用的1%</t>
  </si>
  <si>
    <t>17</t>
  </si>
  <si>
    <t>l</t>
  </si>
  <si>
    <t>环境影响咨询服务费</t>
  </si>
  <si>
    <t>计价格[2002]125号</t>
  </si>
  <si>
    <t>18</t>
  </si>
  <si>
    <t>p</t>
  </si>
  <si>
    <t>劳动安全卫生评审费</t>
  </si>
  <si>
    <t>3671.16*0.002*10000</t>
  </si>
  <si>
    <t>按第一部分工程费用的0.2%计列</t>
  </si>
  <si>
    <t>19</t>
  </si>
  <si>
    <t>q</t>
  </si>
  <si>
    <t>竣工图编制费</t>
  </si>
  <si>
    <t>按设计费的8%</t>
  </si>
  <si>
    <t>20</t>
  </si>
  <si>
    <t>r</t>
  </si>
  <si>
    <t>场地准备及临时设施费</t>
  </si>
  <si>
    <t>第一部分工程费用的1％计列</t>
  </si>
  <si>
    <t>21</t>
  </si>
  <si>
    <t>s</t>
  </si>
  <si>
    <t>其他工程建设费</t>
  </si>
  <si>
    <t>22</t>
  </si>
  <si>
    <t>二</t>
  </si>
  <si>
    <t>前期报建费</t>
  </si>
  <si>
    <t>23</t>
  </si>
  <si>
    <t>土石方调配费</t>
  </si>
  <si>
    <t>33978.84*3</t>
  </si>
  <si>
    <t>按土石方工程数量3元/m3计取</t>
  </si>
  <si>
    <t>24</t>
  </si>
  <si>
    <t>土石方环保费</t>
  </si>
  <si>
    <t>33978.84*1</t>
  </si>
  <si>
    <t>按土石方工程数量1元/m3计取</t>
  </si>
  <si>
    <t>25</t>
  </si>
  <si>
    <t>其他报建费</t>
  </si>
  <si>
    <t>3671.16*0.02*10000</t>
  </si>
  <si>
    <t>第一部分工程费用的2％计列</t>
  </si>
  <si>
    <t>26</t>
  </si>
  <si>
    <t>三</t>
  </si>
  <si>
    <t>工程建设其他费</t>
  </si>
  <si>
    <t>27</t>
  </si>
  <si>
    <t>四</t>
  </si>
  <si>
    <t>预备费</t>
  </si>
  <si>
    <t>基本预备费和涨价预备费分别
按建安费+其他费用之和(不含征拆费)的5%计取</t>
  </si>
  <si>
    <t>28</t>
  </si>
  <si>
    <t>基本预备费</t>
  </si>
  <si>
    <t xml:space="preserve">
按建安费+其他费用之和(不含征拆费)的5%计取</t>
  </si>
  <si>
    <t>29</t>
  </si>
  <si>
    <t>涨价预备费</t>
  </si>
  <si>
    <t>按建安费+其他费用之和(不含征拆费)的5%计取</t>
  </si>
  <si>
    <t>30</t>
  </si>
  <si>
    <t>五</t>
  </si>
  <si>
    <t>贷款期利息</t>
  </si>
  <si>
    <t>本项目计划由市财政资金（土地成本列支）建设,不考虑贷款</t>
  </si>
  <si>
    <t>31</t>
  </si>
  <si>
    <t>六</t>
  </si>
  <si>
    <t>工程总造价</t>
  </si>
  <si>
    <t>一+二+三+四</t>
  </si>
</sst>
</file>

<file path=xl/styles.xml><?xml version="1.0" encoding="utf-8"?>
<styleSheet xmlns="http://schemas.openxmlformats.org/spreadsheetml/2006/main">
  <numFmts count="8">
    <numFmt numFmtId="176" formatCode="0_);[Red]\(0\)"/>
    <numFmt numFmtId="42" formatCode="_ &quot;￥&quot;* #,##0_ ;_ &quot;￥&quot;* \-#,##0_ ;_ &quot;￥&quot;* &quot;-&quot;_ ;_ @_ "/>
    <numFmt numFmtId="41" formatCode="_ * #,##0_ ;_ * \-#,##0_ ;_ * &quot;-&quot;_ ;_ @_ "/>
    <numFmt numFmtId="177" formatCode="0_ "/>
    <numFmt numFmtId="44" formatCode="_ &quot;￥&quot;* #,##0.00_ ;_ &quot;￥&quot;* \-#,##0.00_ ;_ &quot;￥&quot;* &quot;-&quot;??_ ;_ @_ "/>
    <numFmt numFmtId="43" formatCode="_ * #,##0.00_ ;_ * \-#,##0.00_ ;_ * &quot;-&quot;??_ ;_ @_ "/>
    <numFmt numFmtId="178" formatCode="0.00_);[Red]\(0.00\)"/>
    <numFmt numFmtId="179" formatCode="0.00_ "/>
  </numFmts>
  <fonts count="26">
    <font>
      <sz val="11"/>
      <color indexed="8"/>
      <name val="宋体"/>
      <charset val="134"/>
    </font>
    <font>
      <sz val="22"/>
      <color rgb="FF000000"/>
      <name val="黑体"/>
      <charset val="134"/>
    </font>
    <font>
      <sz val="9"/>
      <color indexed="8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5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10" borderId="5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18" borderId="7" applyNumberFormat="0" applyFon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5" fillId="3" borderId="4" applyNumberFormat="0" applyAlignment="0" applyProtection="0">
      <alignment vertical="center"/>
    </xf>
    <xf numFmtId="0" fontId="22" fillId="3" borderId="5" applyNumberFormat="0" applyAlignment="0" applyProtection="0">
      <alignment vertical="center"/>
    </xf>
    <xf numFmtId="0" fontId="23" fillId="28" borderId="10" applyNumberForma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6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6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2" borderId="0" xfId="0" applyNumberFormat="1" applyFill="1">
      <alignment vertical="center"/>
    </xf>
    <xf numFmtId="176" fontId="0" fillId="2" borderId="0" xfId="0" applyNumberFormat="1" applyFill="1">
      <alignment vertical="center"/>
    </xf>
    <xf numFmtId="0" fontId="0" fillId="0" borderId="0" xfId="0" applyNumberFormat="1">
      <alignment vertical="center"/>
    </xf>
    <xf numFmtId="49" fontId="1" fillId="2" borderId="0" xfId="0" applyNumberFormat="1" applyFont="1" applyFill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178" fontId="2" fillId="2" borderId="1" xfId="0" applyNumberFormat="1" applyFont="1" applyFill="1" applyBorder="1" applyAlignment="1">
      <alignment horizontal="center" vertical="center"/>
    </xf>
    <xf numFmtId="0" fontId="0" fillId="0" borderId="1" xfId="0" applyNumberFormat="1" applyBorder="1">
      <alignment vertical="center"/>
    </xf>
    <xf numFmtId="179" fontId="2" fillId="2" borderId="1" xfId="0" applyNumberFormat="1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179" fontId="2" fillId="2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Border="1">
      <alignment vertical="center"/>
    </xf>
    <xf numFmtId="176" fontId="3" fillId="2" borderId="1" xfId="0" applyNumberFormat="1" applyFont="1" applyFill="1" applyBorder="1" applyAlignment="1">
      <alignment horizontal="center" vertical="center" wrapText="1"/>
    </xf>
    <xf numFmtId="178" fontId="2" fillId="2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49" fontId="0" fillId="0" borderId="1" xfId="0" applyNumberFormat="1" applyBorder="1">
      <alignment vertical="center"/>
    </xf>
    <xf numFmtId="0" fontId="0" fillId="2" borderId="1" xfId="0" applyNumberFormat="1" applyFill="1" applyBorder="1">
      <alignment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77" fontId="0" fillId="0" borderId="1" xfId="0" applyNumberFormat="1" applyBorder="1">
      <alignment vertical="center"/>
    </xf>
    <xf numFmtId="0" fontId="0" fillId="2" borderId="0" xfId="0" applyNumberFormat="1" applyFont="1" applyFill="1">
      <alignment vertical="center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2" xfId="51"/>
    <cellStyle name="常规 3" xfId="52"/>
    <cellStyle name="常规 4" xfId="53"/>
    <cellStyle name="常规 5" xfId="5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71"/>
  <sheetViews>
    <sheetView tabSelected="1" zoomScale="90" zoomScaleNormal="90" workbookViewId="0">
      <pane xSplit="3" ySplit="2" topLeftCell="D21" activePane="bottomRight" state="frozen"/>
      <selection/>
      <selection pane="topRight"/>
      <selection pane="bottomLeft"/>
      <selection pane="bottomRight" activeCell="E29" sqref="E29"/>
    </sheetView>
  </sheetViews>
  <sheetFormatPr defaultColWidth="9" defaultRowHeight="17.1" customHeight="1" outlineLevelCol="6"/>
  <cols>
    <col min="1" max="2" width="10.875" style="1" customWidth="1"/>
    <col min="3" max="3" width="24.125" style="1" customWidth="1"/>
    <col min="4" max="4" width="59.75" style="1" customWidth="1"/>
    <col min="5" max="5" width="44.4416666666667" style="1" customWidth="1"/>
    <col min="6" max="6" width="19.5" style="2" customWidth="1"/>
    <col min="7" max="7" width="20.875" style="3" customWidth="1"/>
    <col min="8" max="16384" width="9" style="3"/>
  </cols>
  <sheetData>
    <row r="1" ht="40" customHeight="1" spans="1:6">
      <c r="A1" s="4" t="s">
        <v>0</v>
      </c>
      <c r="B1" s="4"/>
      <c r="C1" s="4"/>
      <c r="D1" s="4"/>
      <c r="E1" s="4"/>
      <c r="F1" s="4"/>
    </row>
    <row r="2" ht="30" customHeight="1" spans="1: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6" t="s">
        <v>6</v>
      </c>
      <c r="G2" s="7" t="s">
        <v>7</v>
      </c>
    </row>
    <row r="3" ht="30" customHeight="1" spans="1:7">
      <c r="A3" s="5" t="s">
        <v>8</v>
      </c>
      <c r="B3" s="5" t="s">
        <v>9</v>
      </c>
      <c r="C3" s="5" t="s">
        <v>10</v>
      </c>
      <c r="D3" s="5"/>
      <c r="E3" s="5"/>
      <c r="F3" s="8">
        <v>6558545.54</v>
      </c>
      <c r="G3" s="9"/>
    </row>
    <row r="4" ht="30" customHeight="1" spans="1:7">
      <c r="A4" s="5" t="s">
        <v>11</v>
      </c>
      <c r="B4" s="5" t="s">
        <v>12</v>
      </c>
      <c r="C4" s="5" t="s">
        <v>13</v>
      </c>
      <c r="D4" s="5"/>
      <c r="E4" s="5"/>
      <c r="F4" s="8">
        <v>15669028.54</v>
      </c>
      <c r="G4" s="9"/>
    </row>
    <row r="5" ht="30" customHeight="1" spans="1:7">
      <c r="A5" s="5" t="s">
        <v>14</v>
      </c>
      <c r="B5" s="5" t="s">
        <v>15</v>
      </c>
      <c r="C5" s="5" t="s">
        <v>16</v>
      </c>
      <c r="D5" s="5"/>
      <c r="E5" s="5"/>
      <c r="F5" s="8">
        <v>6242245.58</v>
      </c>
      <c r="G5" s="9"/>
    </row>
    <row r="6" ht="30" customHeight="1" spans="1:7">
      <c r="A6" s="5" t="s">
        <v>17</v>
      </c>
      <c r="B6" s="5" t="s">
        <v>18</v>
      </c>
      <c r="C6" s="5" t="s">
        <v>19</v>
      </c>
      <c r="D6" s="5"/>
      <c r="E6" s="5"/>
      <c r="F6" s="8">
        <v>8241807.61</v>
      </c>
      <c r="G6" s="9"/>
    </row>
    <row r="7" ht="30" customHeight="1" spans="1:7">
      <c r="A7" s="5" t="s">
        <v>20</v>
      </c>
      <c r="B7" s="5" t="s">
        <v>21</v>
      </c>
      <c r="C7" s="5" t="s">
        <v>22</v>
      </c>
      <c r="D7" s="5" t="s">
        <v>23</v>
      </c>
      <c r="E7" s="5" t="s">
        <v>24</v>
      </c>
      <c r="F7" s="10">
        <f>SUM(F3:F6)</f>
        <v>36711627.27</v>
      </c>
      <c r="G7" s="9"/>
    </row>
    <row r="8" ht="30" customHeight="1" spans="1:7">
      <c r="A8" s="5" t="s">
        <v>25</v>
      </c>
      <c r="B8" s="5" t="s">
        <v>9</v>
      </c>
      <c r="C8" s="5" t="s">
        <v>26</v>
      </c>
      <c r="D8" s="11" t="s">
        <v>27</v>
      </c>
      <c r="E8" s="12" t="s">
        <v>28</v>
      </c>
      <c r="F8" s="13">
        <f>(20+(F7/10000-1000)*1.5%)*10000</f>
        <v>600674.40905</v>
      </c>
      <c r="G8" s="9"/>
    </row>
    <row r="9" ht="30" customHeight="1" spans="1:7">
      <c r="A9" s="5" t="s">
        <v>29</v>
      </c>
      <c r="B9" s="5" t="s">
        <v>12</v>
      </c>
      <c r="C9" s="5" t="s">
        <v>30</v>
      </c>
      <c r="D9" s="11" t="s">
        <v>31</v>
      </c>
      <c r="E9" s="12" t="s">
        <v>32</v>
      </c>
      <c r="F9" s="13">
        <f>(3000*3.4%+(F7/10000-3000)/(5000-3000)*(5000*3.2%-3000*3.4%))*10000</f>
        <v>1214637.19083</v>
      </c>
      <c r="G9" s="14"/>
    </row>
    <row r="10" ht="30" customHeight="1" spans="1:7">
      <c r="A10" s="5" t="s">
        <v>33</v>
      </c>
      <c r="B10" s="5" t="s">
        <v>15</v>
      </c>
      <c r="C10" s="5" t="s">
        <v>34</v>
      </c>
      <c r="D10" s="11" t="s">
        <v>35</v>
      </c>
      <c r="E10" s="15" t="s">
        <v>36</v>
      </c>
      <c r="F10" s="13">
        <f>F7*1%</f>
        <v>367116.2727</v>
      </c>
      <c r="G10" s="9"/>
    </row>
    <row r="11" ht="30" customHeight="1" spans="1:7">
      <c r="A11" s="5" t="s">
        <v>37</v>
      </c>
      <c r="B11" s="5" t="s">
        <v>18</v>
      </c>
      <c r="C11" s="5" t="s">
        <v>38</v>
      </c>
      <c r="D11" s="16" t="s">
        <v>39</v>
      </c>
      <c r="E11" s="17" t="s">
        <v>36</v>
      </c>
      <c r="F11" s="13">
        <f>(103.8+(163.9-103.8)/(5000-3000)*(F7/10000-3000))*10000</f>
        <v>1239684.3994635</v>
      </c>
      <c r="G11" s="9"/>
    </row>
    <row r="12" ht="30" customHeight="1" spans="1:7">
      <c r="A12" s="5" t="s">
        <v>40</v>
      </c>
      <c r="B12" s="5" t="s">
        <v>41</v>
      </c>
      <c r="C12" s="5" t="s">
        <v>42</v>
      </c>
      <c r="D12" s="11" t="s">
        <v>43</v>
      </c>
      <c r="E12" s="12" t="s">
        <v>44</v>
      </c>
      <c r="F12" s="13">
        <f>F7*0.0045</f>
        <v>165202.322715</v>
      </c>
      <c r="G12" s="18"/>
    </row>
    <row r="13" s="1" customFormat="1" ht="30" customHeight="1" spans="1:7">
      <c r="A13" s="5" t="s">
        <v>45</v>
      </c>
      <c r="B13" s="5" t="s">
        <v>46</v>
      </c>
      <c r="C13" s="5" t="s">
        <v>47</v>
      </c>
      <c r="D13" s="11">
        <v>210000</v>
      </c>
      <c r="E13" s="5" t="s">
        <v>48</v>
      </c>
      <c r="F13" s="13">
        <v>210000</v>
      </c>
      <c r="G13" s="19"/>
    </row>
    <row r="14" ht="30" customHeight="1" spans="1:7">
      <c r="A14" s="5" t="s">
        <v>49</v>
      </c>
      <c r="B14" s="5" t="s">
        <v>50</v>
      </c>
      <c r="C14" s="5" t="s">
        <v>51</v>
      </c>
      <c r="D14" s="11">
        <v>80000</v>
      </c>
      <c r="E14" s="20" t="s">
        <v>52</v>
      </c>
      <c r="F14" s="13">
        <f>D14</f>
        <v>80000</v>
      </c>
      <c r="G14" s="9"/>
    </row>
    <row r="15" ht="30" customHeight="1" spans="1:7">
      <c r="A15" s="5" t="s">
        <v>53</v>
      </c>
      <c r="B15" s="5" t="s">
        <v>54</v>
      </c>
      <c r="C15" s="5" t="s">
        <v>55</v>
      </c>
      <c r="D15" s="11" t="s">
        <v>56</v>
      </c>
      <c r="E15" s="20" t="s">
        <v>57</v>
      </c>
      <c r="F15" s="13">
        <f>(6+4+(F7/10000-1000)*0.25%)*10000</f>
        <v>166779.068175</v>
      </c>
      <c r="G15" s="9"/>
    </row>
    <row r="16" ht="30" customHeight="1" spans="1:7">
      <c r="A16" s="5" t="s">
        <v>58</v>
      </c>
      <c r="B16" s="5" t="s">
        <v>59</v>
      </c>
      <c r="C16" s="5" t="s">
        <v>60</v>
      </c>
      <c r="D16" s="11" t="s">
        <v>61</v>
      </c>
      <c r="E16" s="20" t="s">
        <v>62</v>
      </c>
      <c r="F16" s="13">
        <f>(2.4+(F7/10000-3000)*0.09%)*10000*0.9</f>
        <v>27036.4180887</v>
      </c>
      <c r="G16" s="9"/>
    </row>
    <row r="17" ht="30" customHeight="1" spans="1:7">
      <c r="A17" s="5" t="s">
        <v>63</v>
      </c>
      <c r="B17" s="5" t="s">
        <v>64</v>
      </c>
      <c r="C17" s="5" t="s">
        <v>65</v>
      </c>
      <c r="D17" s="11" t="s">
        <v>66</v>
      </c>
      <c r="E17" s="20" t="s">
        <v>67</v>
      </c>
      <c r="F17" s="13">
        <f>(500*3.17%+1500*2.36%+(F7/10000-2000)*1.75%)*10000</f>
        <v>804953.477225</v>
      </c>
      <c r="G17" s="9"/>
    </row>
    <row r="18" ht="30" customHeight="1" spans="1:7">
      <c r="A18" s="5" t="s">
        <v>68</v>
      </c>
      <c r="B18" s="5" t="s">
        <v>69</v>
      </c>
      <c r="C18" s="5" t="s">
        <v>70</v>
      </c>
      <c r="D18" s="11" t="s">
        <v>35</v>
      </c>
      <c r="E18" s="20" t="s">
        <v>71</v>
      </c>
      <c r="F18" s="13">
        <f>F7*1%</f>
        <v>367116.2727</v>
      </c>
      <c r="G18" s="9"/>
    </row>
    <row r="19" ht="30" customHeight="1" spans="1:7">
      <c r="A19" s="5" t="s">
        <v>72</v>
      </c>
      <c r="B19" s="5" t="s">
        <v>73</v>
      </c>
      <c r="C19" s="5" t="s">
        <v>74</v>
      </c>
      <c r="D19" s="11">
        <v>80000</v>
      </c>
      <c r="E19" s="20" t="s">
        <v>75</v>
      </c>
      <c r="F19" s="13">
        <f>D19</f>
        <v>80000</v>
      </c>
      <c r="G19" s="9"/>
    </row>
    <row r="20" ht="30" customHeight="1" spans="1:7">
      <c r="A20" s="5" t="s">
        <v>76</v>
      </c>
      <c r="B20" s="5" t="s">
        <v>77</v>
      </c>
      <c r="C20" s="5" t="s">
        <v>78</v>
      </c>
      <c r="D20" s="11" t="s">
        <v>79</v>
      </c>
      <c r="E20" s="20" t="s">
        <v>80</v>
      </c>
      <c r="F20" s="13">
        <f>F7*0.2%</f>
        <v>73423.25454</v>
      </c>
      <c r="G20" s="9"/>
    </row>
    <row r="21" ht="30" customHeight="1" spans="1:7">
      <c r="A21" s="5" t="s">
        <v>81</v>
      </c>
      <c r="B21" s="5" t="s">
        <v>82</v>
      </c>
      <c r="C21" s="5" t="s">
        <v>83</v>
      </c>
      <c r="D21" s="11"/>
      <c r="E21" s="20" t="s">
        <v>84</v>
      </c>
      <c r="F21" s="13">
        <f>F11*8%</f>
        <v>99174.75195708</v>
      </c>
      <c r="G21" s="9"/>
    </row>
    <row r="22" ht="30" customHeight="1" spans="1:7">
      <c r="A22" s="5" t="s">
        <v>85</v>
      </c>
      <c r="B22" s="5" t="s">
        <v>86</v>
      </c>
      <c r="C22" s="5" t="s">
        <v>87</v>
      </c>
      <c r="D22" s="11" t="s">
        <v>35</v>
      </c>
      <c r="E22" s="20" t="s">
        <v>88</v>
      </c>
      <c r="F22" s="13">
        <f>F7*1%</f>
        <v>367116.2727</v>
      </c>
      <c r="G22" s="9"/>
    </row>
    <row r="23" ht="30" customHeight="1" spans="1:7">
      <c r="A23" s="5" t="s">
        <v>89</v>
      </c>
      <c r="B23" s="5" t="s">
        <v>90</v>
      </c>
      <c r="C23" s="5" t="s">
        <v>91</v>
      </c>
      <c r="D23" s="11" t="s">
        <v>35</v>
      </c>
      <c r="E23" s="20" t="s">
        <v>88</v>
      </c>
      <c r="F23" s="13">
        <f>F7*1%</f>
        <v>367116.2727</v>
      </c>
      <c r="G23" s="9"/>
    </row>
    <row r="24" ht="30" customHeight="1" spans="1:7">
      <c r="A24" s="5" t="s">
        <v>92</v>
      </c>
      <c r="B24" s="5" t="s">
        <v>93</v>
      </c>
      <c r="C24" s="5" t="s">
        <v>94</v>
      </c>
      <c r="D24" s="11"/>
      <c r="E24" s="20"/>
      <c r="F24" s="13">
        <f>F25+F26+F27</f>
        <v>865951.1054</v>
      </c>
      <c r="G24" s="9"/>
    </row>
    <row r="25" ht="30" customHeight="1" spans="1:7">
      <c r="A25" s="5" t="s">
        <v>95</v>
      </c>
      <c r="B25" s="5" t="s">
        <v>9</v>
      </c>
      <c r="C25" s="5" t="s">
        <v>96</v>
      </c>
      <c r="D25" s="11" t="s">
        <v>97</v>
      </c>
      <c r="E25" s="20" t="s">
        <v>98</v>
      </c>
      <c r="F25" s="13">
        <f>32929.64*3</f>
        <v>98788.92</v>
      </c>
      <c r="G25" s="9"/>
    </row>
    <row r="26" ht="30" customHeight="1" spans="1:7">
      <c r="A26" s="5" t="s">
        <v>99</v>
      </c>
      <c r="B26" s="5" t="s">
        <v>12</v>
      </c>
      <c r="C26" s="5" t="s">
        <v>100</v>
      </c>
      <c r="D26" s="11" t="s">
        <v>101</v>
      </c>
      <c r="E26" s="20" t="s">
        <v>102</v>
      </c>
      <c r="F26" s="13">
        <f>32929.64*1</f>
        <v>32929.64</v>
      </c>
      <c r="G26" s="9"/>
    </row>
    <row r="27" ht="30" customHeight="1" spans="1:7">
      <c r="A27" s="5" t="s">
        <v>103</v>
      </c>
      <c r="B27" s="5" t="s">
        <v>15</v>
      </c>
      <c r="C27" s="5" t="s">
        <v>104</v>
      </c>
      <c r="D27" s="11" t="s">
        <v>105</v>
      </c>
      <c r="E27" s="20" t="s">
        <v>106</v>
      </c>
      <c r="F27" s="13">
        <f>F7*2%</f>
        <v>734232.5454</v>
      </c>
      <c r="G27" s="9"/>
    </row>
    <row r="28" ht="30" customHeight="1" spans="1:7">
      <c r="A28" s="5" t="s">
        <v>107</v>
      </c>
      <c r="B28" s="5" t="s">
        <v>108</v>
      </c>
      <c r="C28" s="5" t="s">
        <v>109</v>
      </c>
      <c r="D28" s="11"/>
      <c r="E28" s="20"/>
      <c r="F28" s="13">
        <f>SUM(F8:F24)</f>
        <v>7095981.48824428</v>
      </c>
      <c r="G28" s="9"/>
    </row>
    <row r="29" ht="30" customHeight="1" spans="1:7">
      <c r="A29" s="5" t="s">
        <v>110</v>
      </c>
      <c r="B29" s="5" t="s">
        <v>111</v>
      </c>
      <c r="C29" s="21" t="s">
        <v>112</v>
      </c>
      <c r="D29" s="11"/>
      <c r="E29" s="22" t="s">
        <v>113</v>
      </c>
      <c r="F29" s="13">
        <f>F30+F31</f>
        <v>4380760.87582443</v>
      </c>
      <c r="G29" s="9"/>
    </row>
    <row r="30" ht="30" customHeight="1" spans="1:7">
      <c r="A30" s="5" t="s">
        <v>114</v>
      </c>
      <c r="B30" s="5" t="s">
        <v>9</v>
      </c>
      <c r="C30" s="21" t="s">
        <v>115</v>
      </c>
      <c r="D30" s="11"/>
      <c r="E30" s="23" t="s">
        <v>116</v>
      </c>
      <c r="F30" s="13">
        <f>(F28+F7)*5%</f>
        <v>2190380.43791221</v>
      </c>
      <c r="G30" s="9"/>
    </row>
    <row r="31" ht="30" customHeight="1" spans="1:7">
      <c r="A31" s="5" t="s">
        <v>117</v>
      </c>
      <c r="B31" s="5" t="s">
        <v>12</v>
      </c>
      <c r="C31" s="21" t="s">
        <v>118</v>
      </c>
      <c r="D31" s="11"/>
      <c r="E31" s="23" t="s">
        <v>119</v>
      </c>
      <c r="F31" s="13">
        <f>(F28+F7)*5%</f>
        <v>2190380.43791221</v>
      </c>
      <c r="G31" s="9"/>
    </row>
    <row r="32" ht="30" customHeight="1" spans="1:7">
      <c r="A32" s="5" t="s">
        <v>120</v>
      </c>
      <c r="B32" s="5" t="s">
        <v>121</v>
      </c>
      <c r="C32" s="5" t="s">
        <v>122</v>
      </c>
      <c r="D32" s="5"/>
      <c r="E32" s="5" t="s">
        <v>123</v>
      </c>
      <c r="F32" s="10">
        <v>0</v>
      </c>
      <c r="G32" s="14"/>
    </row>
    <row r="33" ht="30" customHeight="1" spans="1:7">
      <c r="A33" s="5" t="s">
        <v>124</v>
      </c>
      <c r="B33" s="5" t="s">
        <v>125</v>
      </c>
      <c r="C33" s="5" t="s">
        <v>126</v>
      </c>
      <c r="D33" s="5" t="s">
        <v>127</v>
      </c>
      <c r="E33" s="5" t="s">
        <v>24</v>
      </c>
      <c r="F33" s="10">
        <f>F29+F28+F7</f>
        <v>48188369.6340687</v>
      </c>
      <c r="G33" s="24"/>
    </row>
    <row r="39" customHeight="1" spans="6:6">
      <c r="F39" s="1"/>
    </row>
    <row r="40" customHeight="1" spans="6:6">
      <c r="F40" s="1"/>
    </row>
    <row r="62" customHeight="1" spans="3:4">
      <c r="C62" s="25"/>
      <c r="D62" s="2"/>
    </row>
    <row r="66" customHeight="1" spans="3:4">
      <c r="C66" s="25"/>
      <c r="D66" s="2"/>
    </row>
    <row r="71" customHeight="1" spans="3:4">
      <c r="C71" s="25"/>
      <c r="D71" s="2"/>
    </row>
  </sheetData>
  <mergeCells count="1">
    <mergeCell ref="A1:F1"/>
  </mergeCells>
  <pageMargins left="0.708333333333333" right="0.708333333333333" top="0.747916666666667" bottom="0.747916666666667" header="0.314583333333333" footer="0.314583333333333"/>
  <pageSetup paperSize="9" scale="70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(4)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刘星</cp:lastModifiedBy>
  <dcterms:created xsi:type="dcterms:W3CDTF">2015-06-24T15:20:00Z</dcterms:created>
  <cp:lastPrinted>2019-08-07T14:19:00Z</cp:lastPrinted>
  <dcterms:modified xsi:type="dcterms:W3CDTF">2021-07-27T01:56:13Z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2052-11.1.0.10667</vt:lpwstr>
  </property>
  <property fmtid="{D5CDD505-2E9C-101B-9397-08002B2CF9AE}" pid="3" name="ICV">
    <vt:lpwstr>643856D35C194C2CBD29DC9C3B0A60AA</vt:lpwstr>
  </property>
</Properties>
</file>